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xr:revisionPtr revIDLastSave="0" documentId="13_ncr:1_{EDA03A06-76A8-4275-AD0A-34345C92A75B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Rekapitulace stavby" sheetId="1" r:id="rId1"/>
    <sheet name="SO 01, 02 - Vozovky a cho..." sheetId="2" r:id="rId2"/>
    <sheet name="SO 03 - Dopravní značení" sheetId="3" r:id="rId3"/>
    <sheet name="SO 04 - Veřejné osvětlení" sheetId="4" r:id="rId4"/>
    <sheet name="SO 06 - Přeložky a ochran..." sheetId="5" r:id="rId5"/>
    <sheet name="A.5.2 - Dopravně inženýrs..." sheetId="6" r:id="rId6"/>
    <sheet name="A.5.2.1 - Oprava objízdný..." sheetId="7" r:id="rId7"/>
    <sheet name="G.1 - Dendrologický průzk..." sheetId="8" r:id="rId8"/>
    <sheet name="VON - Vedlejší a ostatní ..." sheetId="9" r:id="rId9"/>
    <sheet name="Seznam figur" sheetId="10" r:id="rId10"/>
  </sheets>
  <definedNames>
    <definedName name="_xlnm._FilterDatabase" localSheetId="5" hidden="1">'A.5.2 - Dopravně inženýrs...'!$C$80:$K$221</definedName>
    <definedName name="_xlnm._FilterDatabase" localSheetId="6" hidden="1">'A.5.2.1 - Oprava objízdný...'!$C$88:$K$109</definedName>
    <definedName name="_xlnm._FilterDatabase" localSheetId="7" hidden="1">'G.1 - Dendrologický průzk...'!$C$80:$K$188</definedName>
    <definedName name="_xlnm._FilterDatabase" localSheetId="1" hidden="1">'SO 01, 02 - Vozovky a cho...'!$C$86:$K$356</definedName>
    <definedName name="_xlnm._FilterDatabase" localSheetId="2" hidden="1">'SO 03 - Dopravní značení'!$C$82:$K$204</definedName>
    <definedName name="_xlnm._FilterDatabase" localSheetId="3" hidden="1">'SO 04 - Veřejné osvětlení'!$C$87:$K$168</definedName>
    <definedName name="_xlnm._FilterDatabase" localSheetId="4" hidden="1">'SO 06 - Přeložky a ochran...'!$C$81:$K$100</definedName>
    <definedName name="_xlnm._FilterDatabase" localSheetId="8" hidden="1">'VON - Vedlejší a ostatní ...'!$C$84:$K$113</definedName>
    <definedName name="_xlnm.Print_Titles" localSheetId="5">'A.5.2 - Dopravně inženýrs...'!$80:$80</definedName>
    <definedName name="_xlnm.Print_Titles" localSheetId="6">'A.5.2.1 - Oprava objízdný...'!$88:$88</definedName>
    <definedName name="_xlnm.Print_Titles" localSheetId="7">'G.1 - Dendrologický průzk...'!$80:$80</definedName>
    <definedName name="_xlnm.Print_Titles" localSheetId="0">'Rekapitulace stavby'!$52:$52</definedName>
    <definedName name="_xlnm.Print_Titles" localSheetId="9">'Seznam figur'!$9:$9</definedName>
    <definedName name="_xlnm.Print_Titles" localSheetId="1">'SO 01, 02 - Vozovky a cho...'!$86:$86</definedName>
    <definedName name="_xlnm.Print_Titles" localSheetId="2">'SO 03 - Dopravní značení'!$82:$82</definedName>
    <definedName name="_xlnm.Print_Titles" localSheetId="3">'SO 04 - Veřejné osvětlení'!$87:$87</definedName>
    <definedName name="_xlnm.Print_Titles" localSheetId="4">'SO 06 - Přeložky a ochran...'!$81:$81</definedName>
    <definedName name="_xlnm.Print_Titles" localSheetId="8">'VON - Vedlejší a ostatní ...'!$84:$84</definedName>
    <definedName name="_xlnm.Print_Area" localSheetId="5">'A.5.2 - Dopravně inženýrs...'!$C$4:$J$39,'A.5.2 - Dopravně inženýrs...'!$C$45:$J$62,'A.5.2 - Dopravně inženýrs...'!$C$68:$K$221</definedName>
    <definedName name="_xlnm.Print_Area" localSheetId="6">'A.5.2.1 - Oprava objízdný...'!$C$4:$J$41,'A.5.2.1 - Oprava objízdný...'!$C$47:$J$68,'A.5.2.1 - Oprava objízdný...'!$C$74:$K$109</definedName>
    <definedName name="_xlnm.Print_Area" localSheetId="7">'G.1 - Dendrologický průzk...'!$C$4:$J$39,'G.1 - Dendrologický průzk...'!$C$45:$J$62,'G.1 - Dendrologický průzk...'!$C$68:$K$188</definedName>
    <definedName name="_xlnm.Print_Area" localSheetId="0">'Rekapitulace stavby'!$D$4:$AO$36,'Rekapitulace stavby'!$C$42:$AQ$64</definedName>
    <definedName name="_xlnm.Print_Area" localSheetId="9">'Seznam figur'!$C$4:$G$46</definedName>
    <definedName name="_xlnm.Print_Area" localSheetId="1">'SO 01, 02 - Vozovky a cho...'!$C$4:$J$39,'SO 01, 02 - Vozovky a cho...'!$C$45:$J$68,'SO 01, 02 - Vozovky a cho...'!$C$74:$K$356</definedName>
    <definedName name="_xlnm.Print_Area" localSheetId="2">'SO 03 - Dopravní značení'!$C$4:$J$39,'SO 03 - Dopravní značení'!$C$45:$J$64,'SO 03 - Dopravní značení'!$C$70:$K$204</definedName>
    <definedName name="_xlnm.Print_Area" localSheetId="3">'SO 04 - Veřejné osvětlení'!$C$4:$J$39,'SO 04 - Veřejné osvětlení'!$C$45:$J$69,'SO 04 - Veřejné osvětlení'!$C$75:$K$168</definedName>
    <definedName name="_xlnm.Print_Area" localSheetId="4">'SO 06 - Přeložky a ochran...'!$C$4:$J$39,'SO 06 - Přeložky a ochran...'!$C$45:$J$63,'SO 06 - Přeložky a ochran...'!$C$69:$K$100</definedName>
    <definedName name="_xlnm.Print_Area" localSheetId="8">'VON - Vedlejší a ostatní ...'!$C$4:$J$39,'VON - Vedlejší a ostatní ...'!$C$45:$J$66,'VON - Vedlejší a ostatní ...'!$C$72:$K$113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0" l="1"/>
  <c r="J37" i="9"/>
  <c r="J36" i="9"/>
  <c r="AY63" i="1"/>
  <c r="J35" i="9"/>
  <c r="AX63" i="1" s="1"/>
  <c r="BI113" i="9"/>
  <c r="BH113" i="9"/>
  <c r="BG113" i="9"/>
  <c r="BF113" i="9"/>
  <c r="T113" i="9"/>
  <c r="T112" i="9"/>
  <c r="R113" i="9"/>
  <c r="R112" i="9" s="1"/>
  <c r="P113" i="9"/>
  <c r="P112" i="9"/>
  <c r="BI110" i="9"/>
  <c r="BH110" i="9"/>
  <c r="BG110" i="9"/>
  <c r="BF110" i="9"/>
  <c r="T110" i="9"/>
  <c r="R110" i="9"/>
  <c r="P110" i="9"/>
  <c r="BI108" i="9"/>
  <c r="BH108" i="9"/>
  <c r="BG108" i="9"/>
  <c r="BF108" i="9"/>
  <c r="T108" i="9"/>
  <c r="R108" i="9"/>
  <c r="P108" i="9"/>
  <c r="BI107" i="9"/>
  <c r="BH107" i="9"/>
  <c r="BG107" i="9"/>
  <c r="BF107" i="9"/>
  <c r="T107" i="9"/>
  <c r="R107" i="9"/>
  <c r="P107" i="9"/>
  <c r="BI106" i="9"/>
  <c r="BH106" i="9"/>
  <c r="BG106" i="9"/>
  <c r="BF106" i="9"/>
  <c r="T106" i="9"/>
  <c r="R106" i="9"/>
  <c r="P106" i="9"/>
  <c r="BI105" i="9"/>
  <c r="BH105" i="9"/>
  <c r="BG105" i="9"/>
  <c r="BF105" i="9"/>
  <c r="T105" i="9"/>
  <c r="R105" i="9"/>
  <c r="P105" i="9"/>
  <c r="BI104" i="9"/>
  <c r="BH104" i="9"/>
  <c r="BG104" i="9"/>
  <c r="BF104" i="9"/>
  <c r="T104" i="9"/>
  <c r="R104" i="9"/>
  <c r="P104" i="9"/>
  <c r="BI103" i="9"/>
  <c r="BH103" i="9"/>
  <c r="BG103" i="9"/>
  <c r="BF103" i="9"/>
  <c r="T103" i="9"/>
  <c r="R103" i="9"/>
  <c r="P103" i="9"/>
  <c r="BI101" i="9"/>
  <c r="BH101" i="9"/>
  <c r="BG101" i="9"/>
  <c r="BF101" i="9"/>
  <c r="T101" i="9"/>
  <c r="R101" i="9"/>
  <c r="P101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5" i="9"/>
  <c r="BH95" i="9"/>
  <c r="BG95" i="9"/>
  <c r="BF95" i="9"/>
  <c r="T95" i="9"/>
  <c r="R95" i="9"/>
  <c r="P95" i="9"/>
  <c r="BI93" i="9"/>
  <c r="BH93" i="9"/>
  <c r="BG93" i="9"/>
  <c r="BF93" i="9"/>
  <c r="T93" i="9"/>
  <c r="R93" i="9"/>
  <c r="P93" i="9"/>
  <c r="BI91" i="9"/>
  <c r="BH91" i="9"/>
  <c r="BG91" i="9"/>
  <c r="BF91" i="9"/>
  <c r="T91" i="9"/>
  <c r="R91" i="9"/>
  <c r="P91" i="9"/>
  <c r="BI88" i="9"/>
  <c r="BH88" i="9"/>
  <c r="BG88" i="9"/>
  <c r="BF88" i="9"/>
  <c r="T88" i="9"/>
  <c r="T87" i="9"/>
  <c r="R88" i="9"/>
  <c r="R87" i="9"/>
  <c r="P88" i="9"/>
  <c r="P87" i="9"/>
  <c r="J82" i="9"/>
  <c r="J81" i="9"/>
  <c r="F81" i="9"/>
  <c r="F79" i="9"/>
  <c r="E77" i="9"/>
  <c r="J55" i="9"/>
  <c r="J54" i="9"/>
  <c r="F54" i="9"/>
  <c r="F52" i="9"/>
  <c r="E50" i="9"/>
  <c r="J18" i="9"/>
  <c r="E18" i="9"/>
  <c r="F55" i="9" s="1"/>
  <c r="J17" i="9"/>
  <c r="J12" i="9"/>
  <c r="J79" i="9"/>
  <c r="E7" i="9"/>
  <c r="E48" i="9" s="1"/>
  <c r="J37" i="8"/>
  <c r="J36" i="8"/>
  <c r="AY62" i="1" s="1"/>
  <c r="J35" i="8"/>
  <c r="AX62" i="1"/>
  <c r="BI186" i="8"/>
  <c r="BH186" i="8"/>
  <c r="BG186" i="8"/>
  <c r="BF186" i="8"/>
  <c r="T186" i="8"/>
  <c r="R186" i="8"/>
  <c r="P186" i="8"/>
  <c r="BI181" i="8"/>
  <c r="BH181" i="8"/>
  <c r="BG181" i="8"/>
  <c r="BF181" i="8"/>
  <c r="T181" i="8"/>
  <c r="R181" i="8"/>
  <c r="P181" i="8"/>
  <c r="BI177" i="8"/>
  <c r="BH177" i="8"/>
  <c r="BG177" i="8"/>
  <c r="BF177" i="8"/>
  <c r="T177" i="8"/>
  <c r="R177" i="8"/>
  <c r="P177" i="8"/>
  <c r="BI172" i="8"/>
  <c r="BH172" i="8"/>
  <c r="BG172" i="8"/>
  <c r="BF172" i="8"/>
  <c r="T172" i="8"/>
  <c r="R172" i="8"/>
  <c r="P172" i="8"/>
  <c r="BI168" i="8"/>
  <c r="BH168" i="8"/>
  <c r="BG168" i="8"/>
  <c r="BF168" i="8"/>
  <c r="T168" i="8"/>
  <c r="R168" i="8"/>
  <c r="P168" i="8"/>
  <c r="BI163" i="8"/>
  <c r="BH163" i="8"/>
  <c r="BG163" i="8"/>
  <c r="BF163" i="8"/>
  <c r="T163" i="8"/>
  <c r="R163" i="8"/>
  <c r="P163" i="8"/>
  <c r="BI159" i="8"/>
  <c r="BH159" i="8"/>
  <c r="BG159" i="8"/>
  <c r="BF159" i="8"/>
  <c r="T159" i="8"/>
  <c r="R159" i="8"/>
  <c r="P159" i="8"/>
  <c r="BI156" i="8"/>
  <c r="BH156" i="8"/>
  <c r="BG156" i="8"/>
  <c r="BF156" i="8"/>
  <c r="T156" i="8"/>
  <c r="R156" i="8"/>
  <c r="P156" i="8"/>
  <c r="BI152" i="8"/>
  <c r="BH152" i="8"/>
  <c r="BG152" i="8"/>
  <c r="BF152" i="8"/>
  <c r="T152" i="8"/>
  <c r="R152" i="8"/>
  <c r="P152" i="8"/>
  <c r="BI149" i="8"/>
  <c r="BH149" i="8"/>
  <c r="BG149" i="8"/>
  <c r="BF149" i="8"/>
  <c r="T149" i="8"/>
  <c r="R149" i="8"/>
  <c r="P149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6" i="8"/>
  <c r="BH126" i="8"/>
  <c r="BG126" i="8"/>
  <c r="BF126" i="8"/>
  <c r="T126" i="8"/>
  <c r="R126" i="8"/>
  <c r="P126" i="8"/>
  <c r="BI123" i="8"/>
  <c r="BH123" i="8"/>
  <c r="BG123" i="8"/>
  <c r="BF123" i="8"/>
  <c r="T123" i="8"/>
  <c r="R123" i="8"/>
  <c r="P123" i="8"/>
  <c r="BI120" i="8"/>
  <c r="BH120" i="8"/>
  <c r="BG120" i="8"/>
  <c r="BF120" i="8"/>
  <c r="T120" i="8"/>
  <c r="R120" i="8"/>
  <c r="P120" i="8"/>
  <c r="BI117" i="8"/>
  <c r="BH117" i="8"/>
  <c r="BG117" i="8"/>
  <c r="BF117" i="8"/>
  <c r="T117" i="8"/>
  <c r="R117" i="8"/>
  <c r="P117" i="8"/>
  <c r="BI114" i="8"/>
  <c r="BH114" i="8"/>
  <c r="BG114" i="8"/>
  <c r="BF114" i="8"/>
  <c r="T114" i="8"/>
  <c r="R114" i="8"/>
  <c r="P114" i="8"/>
  <c r="BI111" i="8"/>
  <c r="BH111" i="8"/>
  <c r="BG111" i="8"/>
  <c r="BF111" i="8"/>
  <c r="T111" i="8"/>
  <c r="R111" i="8"/>
  <c r="P111" i="8"/>
  <c r="BI108" i="8"/>
  <c r="BH108" i="8"/>
  <c r="BG108" i="8"/>
  <c r="BF108" i="8"/>
  <c r="T108" i="8"/>
  <c r="R108" i="8"/>
  <c r="P108" i="8"/>
  <c r="BI105" i="8"/>
  <c r="BH105" i="8"/>
  <c r="BG105" i="8"/>
  <c r="BF105" i="8"/>
  <c r="T105" i="8"/>
  <c r="R105" i="8"/>
  <c r="P105" i="8"/>
  <c r="BI102" i="8"/>
  <c r="BH102" i="8"/>
  <c r="BG102" i="8"/>
  <c r="BF102" i="8"/>
  <c r="T102" i="8"/>
  <c r="R102" i="8"/>
  <c r="P102" i="8"/>
  <c r="BI99" i="8"/>
  <c r="BH99" i="8"/>
  <c r="BG99" i="8"/>
  <c r="BF99" i="8"/>
  <c r="T99" i="8"/>
  <c r="R99" i="8"/>
  <c r="P99" i="8"/>
  <c r="BI96" i="8"/>
  <c r="BH96" i="8"/>
  <c r="BG96" i="8"/>
  <c r="BF96" i="8"/>
  <c r="T96" i="8"/>
  <c r="R96" i="8"/>
  <c r="P96" i="8"/>
  <c r="BI93" i="8"/>
  <c r="BH93" i="8"/>
  <c r="BG93" i="8"/>
  <c r="BF93" i="8"/>
  <c r="T93" i="8"/>
  <c r="R93" i="8"/>
  <c r="P93" i="8"/>
  <c r="BI90" i="8"/>
  <c r="BH90" i="8"/>
  <c r="BG90" i="8"/>
  <c r="BF90" i="8"/>
  <c r="T90" i="8"/>
  <c r="R90" i="8"/>
  <c r="P90" i="8"/>
  <c r="BI87" i="8"/>
  <c r="BH87" i="8"/>
  <c r="BG87" i="8"/>
  <c r="BF87" i="8"/>
  <c r="T87" i="8"/>
  <c r="R87" i="8"/>
  <c r="P87" i="8"/>
  <c r="BI84" i="8"/>
  <c r="BH84" i="8"/>
  <c r="BG84" i="8"/>
  <c r="BF84" i="8"/>
  <c r="T84" i="8"/>
  <c r="R84" i="8"/>
  <c r="P84" i="8"/>
  <c r="J78" i="8"/>
  <c r="J77" i="8"/>
  <c r="F77" i="8"/>
  <c r="F75" i="8"/>
  <c r="E73" i="8"/>
  <c r="J55" i="8"/>
  <c r="J54" i="8"/>
  <c r="F54" i="8"/>
  <c r="F52" i="8"/>
  <c r="E50" i="8"/>
  <c r="J18" i="8"/>
  <c r="E18" i="8"/>
  <c r="F55" i="8" s="1"/>
  <c r="J17" i="8"/>
  <c r="J12" i="8"/>
  <c r="J75" i="8"/>
  <c r="E7" i="8"/>
  <c r="E71" i="8" s="1"/>
  <c r="J39" i="7"/>
  <c r="J38" i="7"/>
  <c r="AY61" i="1" s="1"/>
  <c r="J37" i="7"/>
  <c r="AX61" i="1"/>
  <c r="BI109" i="7"/>
  <c r="BH109" i="7"/>
  <c r="BG109" i="7"/>
  <c r="BF109" i="7"/>
  <c r="T109" i="7"/>
  <c r="R109" i="7"/>
  <c r="P109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99" i="7"/>
  <c r="BH99" i="7"/>
  <c r="BG99" i="7"/>
  <c r="BF99" i="7"/>
  <c r="T99" i="7"/>
  <c r="R99" i="7"/>
  <c r="P99" i="7"/>
  <c r="BI96" i="7"/>
  <c r="BH96" i="7"/>
  <c r="BG96" i="7"/>
  <c r="BF96" i="7"/>
  <c r="T96" i="7"/>
  <c r="R96" i="7"/>
  <c r="P96" i="7"/>
  <c r="BI92" i="7"/>
  <c r="BH92" i="7"/>
  <c r="BG92" i="7"/>
  <c r="BF92" i="7"/>
  <c r="T92" i="7"/>
  <c r="T91" i="7"/>
  <c r="R92" i="7"/>
  <c r="R91" i="7" s="1"/>
  <c r="P92" i="7"/>
  <c r="P91" i="7"/>
  <c r="J86" i="7"/>
  <c r="J85" i="7"/>
  <c r="F85" i="7"/>
  <c r="F83" i="7"/>
  <c r="E81" i="7"/>
  <c r="J59" i="7"/>
  <c r="J58" i="7"/>
  <c r="F58" i="7"/>
  <c r="F56" i="7"/>
  <c r="E54" i="7"/>
  <c r="J20" i="7"/>
  <c r="E20" i="7"/>
  <c r="F86" i="7"/>
  <c r="J19" i="7"/>
  <c r="J14" i="7"/>
  <c r="J83" i="7"/>
  <c r="E7" i="7"/>
  <c r="E50" i="7" s="1"/>
  <c r="J37" i="6"/>
  <c r="J36" i="6"/>
  <c r="AY60" i="1"/>
  <c r="J35" i="6"/>
  <c r="AX60" i="1"/>
  <c r="BI220" i="6"/>
  <c r="BH220" i="6"/>
  <c r="BG220" i="6"/>
  <c r="BF220" i="6"/>
  <c r="T220" i="6"/>
  <c r="R220" i="6"/>
  <c r="P220" i="6"/>
  <c r="BI210" i="6"/>
  <c r="BH210" i="6"/>
  <c r="BG210" i="6"/>
  <c r="BF210" i="6"/>
  <c r="T210" i="6"/>
  <c r="R210" i="6"/>
  <c r="P210" i="6"/>
  <c r="BI200" i="6"/>
  <c r="BH200" i="6"/>
  <c r="BG200" i="6"/>
  <c r="BF200" i="6"/>
  <c r="T200" i="6"/>
  <c r="R200" i="6"/>
  <c r="P200" i="6"/>
  <c r="BI195" i="6"/>
  <c r="BH195" i="6"/>
  <c r="BG195" i="6"/>
  <c r="BF195" i="6"/>
  <c r="T195" i="6"/>
  <c r="R195" i="6"/>
  <c r="P195" i="6"/>
  <c r="BI186" i="6"/>
  <c r="BH186" i="6"/>
  <c r="BG186" i="6"/>
  <c r="BF186" i="6"/>
  <c r="T186" i="6"/>
  <c r="R186" i="6"/>
  <c r="P186" i="6"/>
  <c r="BI183" i="6"/>
  <c r="BH183" i="6"/>
  <c r="BG183" i="6"/>
  <c r="BF183" i="6"/>
  <c r="T183" i="6"/>
  <c r="R183" i="6"/>
  <c r="P183" i="6"/>
  <c r="BI180" i="6"/>
  <c r="BH180" i="6"/>
  <c r="BG180" i="6"/>
  <c r="BF180" i="6"/>
  <c r="T180" i="6"/>
  <c r="R180" i="6"/>
  <c r="P180" i="6"/>
  <c r="BI177" i="6"/>
  <c r="BH177" i="6"/>
  <c r="BG177" i="6"/>
  <c r="BF177" i="6"/>
  <c r="T177" i="6"/>
  <c r="R177" i="6"/>
  <c r="P177" i="6"/>
  <c r="BI174" i="6"/>
  <c r="BH174" i="6"/>
  <c r="BG174" i="6"/>
  <c r="BF174" i="6"/>
  <c r="T174" i="6"/>
  <c r="R174" i="6"/>
  <c r="P174" i="6"/>
  <c r="BI165" i="6"/>
  <c r="BH165" i="6"/>
  <c r="BG165" i="6"/>
  <c r="BF165" i="6"/>
  <c r="T165" i="6"/>
  <c r="R165" i="6"/>
  <c r="P165" i="6"/>
  <c r="BI156" i="6"/>
  <c r="BH156" i="6"/>
  <c r="BG156" i="6"/>
  <c r="BF156" i="6"/>
  <c r="T156" i="6"/>
  <c r="R156" i="6"/>
  <c r="P156" i="6"/>
  <c r="BI146" i="6"/>
  <c r="BH146" i="6"/>
  <c r="BG146" i="6"/>
  <c r="BF146" i="6"/>
  <c r="T146" i="6"/>
  <c r="R146" i="6"/>
  <c r="P146" i="6"/>
  <c r="BI136" i="6"/>
  <c r="BH136" i="6"/>
  <c r="BG136" i="6"/>
  <c r="BF136" i="6"/>
  <c r="T136" i="6"/>
  <c r="R136" i="6"/>
  <c r="P136" i="6"/>
  <c r="BI130" i="6"/>
  <c r="BH130" i="6"/>
  <c r="BG130" i="6"/>
  <c r="BF130" i="6"/>
  <c r="T130" i="6"/>
  <c r="R130" i="6"/>
  <c r="P130" i="6"/>
  <c r="BI124" i="6"/>
  <c r="BH124" i="6"/>
  <c r="BG124" i="6"/>
  <c r="BF124" i="6"/>
  <c r="T124" i="6"/>
  <c r="R124" i="6"/>
  <c r="P124" i="6"/>
  <c r="BI115" i="6"/>
  <c r="BH115" i="6"/>
  <c r="BG115" i="6"/>
  <c r="BF115" i="6"/>
  <c r="T115" i="6"/>
  <c r="R115" i="6"/>
  <c r="P115" i="6"/>
  <c r="BI106" i="6"/>
  <c r="BH106" i="6"/>
  <c r="BG106" i="6"/>
  <c r="BF106" i="6"/>
  <c r="T106" i="6"/>
  <c r="R106" i="6"/>
  <c r="P106" i="6"/>
  <c r="BI95" i="6"/>
  <c r="BH95" i="6"/>
  <c r="BG95" i="6"/>
  <c r="BF95" i="6"/>
  <c r="T95" i="6"/>
  <c r="R95" i="6"/>
  <c r="P95" i="6"/>
  <c r="BI84" i="6"/>
  <c r="BH84" i="6"/>
  <c r="BG84" i="6"/>
  <c r="BF84" i="6"/>
  <c r="T84" i="6"/>
  <c r="R84" i="6"/>
  <c r="P84" i="6"/>
  <c r="J78" i="6"/>
  <c r="J77" i="6"/>
  <c r="F77" i="6"/>
  <c r="F75" i="6"/>
  <c r="E73" i="6"/>
  <c r="J55" i="6"/>
  <c r="J54" i="6"/>
  <c r="F54" i="6"/>
  <c r="F52" i="6"/>
  <c r="E50" i="6"/>
  <c r="J18" i="6"/>
  <c r="E18" i="6"/>
  <c r="F55" i="6" s="1"/>
  <c r="J17" i="6"/>
  <c r="J12" i="6"/>
  <c r="J75" i="6"/>
  <c r="E7" i="6"/>
  <c r="E71" i="6" s="1"/>
  <c r="J37" i="5"/>
  <c r="J36" i="5"/>
  <c r="AY58" i="1" s="1"/>
  <c r="J35" i="5"/>
  <c r="AX58" i="1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J79" i="5"/>
  <c r="J78" i="5"/>
  <c r="F78" i="5"/>
  <c r="F76" i="5"/>
  <c r="E74" i="5"/>
  <c r="J55" i="5"/>
  <c r="J54" i="5"/>
  <c r="F54" i="5"/>
  <c r="F52" i="5"/>
  <c r="E50" i="5"/>
  <c r="J18" i="5"/>
  <c r="E18" i="5"/>
  <c r="F55" i="5" s="1"/>
  <c r="J17" i="5"/>
  <c r="J12" i="5"/>
  <c r="J52" i="5"/>
  <c r="E7" i="5"/>
  <c r="E72" i="5" s="1"/>
  <c r="J37" i="4"/>
  <c r="J36" i="4"/>
  <c r="AY57" i="1" s="1"/>
  <c r="J35" i="4"/>
  <c r="AX57" i="1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0" i="4"/>
  <c r="BH100" i="4"/>
  <c r="BG100" i="4"/>
  <c r="BF100" i="4"/>
  <c r="T100" i="4"/>
  <c r="T99" i="4" s="1"/>
  <c r="R100" i="4"/>
  <c r="R99" i="4" s="1"/>
  <c r="P100" i="4"/>
  <c r="P99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J85" i="4"/>
  <c r="J84" i="4"/>
  <c r="F84" i="4"/>
  <c r="F82" i="4"/>
  <c r="E80" i="4"/>
  <c r="J55" i="4"/>
  <c r="J54" i="4"/>
  <c r="F54" i="4"/>
  <c r="F52" i="4"/>
  <c r="E50" i="4"/>
  <c r="J18" i="4"/>
  <c r="E18" i="4"/>
  <c r="F55" i="4" s="1"/>
  <c r="J17" i="4"/>
  <c r="J12" i="4"/>
  <c r="J82" i="4" s="1"/>
  <c r="E7" i="4"/>
  <c r="E48" i="4" s="1"/>
  <c r="J37" i="3"/>
  <c r="J36" i="3"/>
  <c r="AY56" i="1" s="1"/>
  <c r="J35" i="3"/>
  <c r="AX56" i="1"/>
  <c r="BI203" i="3"/>
  <c r="BH203" i="3"/>
  <c r="BG203" i="3"/>
  <c r="BF203" i="3"/>
  <c r="T203" i="3"/>
  <c r="T202" i="3" s="1"/>
  <c r="R203" i="3"/>
  <c r="R202" i="3"/>
  <c r="P203" i="3"/>
  <c r="P202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56" i="3"/>
  <c r="BH156" i="3"/>
  <c r="BG156" i="3"/>
  <c r="BF156" i="3"/>
  <c r="T156" i="3"/>
  <c r="R156" i="3"/>
  <c r="P156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6" i="3"/>
  <c r="BH86" i="3"/>
  <c r="BG86" i="3"/>
  <c r="BF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80" i="3"/>
  <c r="J17" i="3"/>
  <c r="J12" i="3"/>
  <c r="J52" i="3"/>
  <c r="E7" i="3"/>
  <c r="E73" i="3" s="1"/>
  <c r="J37" i="2"/>
  <c r="J36" i="2"/>
  <c r="AY55" i="1"/>
  <c r="J35" i="2"/>
  <c r="AX55" i="1"/>
  <c r="BI355" i="2"/>
  <c r="BH355" i="2"/>
  <c r="BG355" i="2"/>
  <c r="BF355" i="2"/>
  <c r="T355" i="2"/>
  <c r="T354" i="2"/>
  <c r="R355" i="2"/>
  <c r="R354" i="2"/>
  <c r="P355" i="2"/>
  <c r="P354" i="2" s="1"/>
  <c r="BI346" i="2"/>
  <c r="BH346" i="2"/>
  <c r="BG346" i="2"/>
  <c r="BF346" i="2"/>
  <c r="T346" i="2"/>
  <c r="R346" i="2"/>
  <c r="P346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R331" i="2"/>
  <c r="P331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T196" i="2"/>
  <c r="R197" i="2"/>
  <c r="R196" i="2" s="1"/>
  <c r="P197" i="2"/>
  <c r="P196" i="2" s="1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55" i="2" s="1"/>
  <c r="J17" i="2"/>
  <c r="J12" i="2"/>
  <c r="J81" i="2" s="1"/>
  <c r="E7" i="2"/>
  <c r="E48" i="2" s="1"/>
  <c r="L50" i="1"/>
  <c r="AM50" i="1"/>
  <c r="AM49" i="1"/>
  <c r="L49" i="1"/>
  <c r="AM47" i="1"/>
  <c r="L47" i="1"/>
  <c r="L45" i="1"/>
  <c r="L44" i="1"/>
  <c r="BK99" i="9"/>
  <c r="BK210" i="6"/>
  <c r="BK85" i="5"/>
  <c r="BK131" i="4"/>
  <c r="J147" i="3"/>
  <c r="BK96" i="3"/>
  <c r="BK310" i="2"/>
  <c r="BK259" i="2"/>
  <c r="BK187" i="2"/>
  <c r="J112" i="2"/>
  <c r="J129" i="8"/>
  <c r="J174" i="6"/>
  <c r="J118" i="4"/>
  <c r="BK166" i="3"/>
  <c r="BK94" i="3"/>
  <c r="BK319" i="2"/>
  <c r="J300" i="2"/>
  <c r="BK146" i="2"/>
  <c r="J159" i="8"/>
  <c r="BK117" i="8"/>
  <c r="BK200" i="6"/>
  <c r="BK88" i="5"/>
  <c r="BK122" i="4"/>
  <c r="BK144" i="3"/>
  <c r="J304" i="2"/>
  <c r="J166" i="2"/>
  <c r="J101" i="9"/>
  <c r="J84" i="8"/>
  <c r="BK124" i="6"/>
  <c r="BK144" i="4"/>
  <c r="J296" i="2"/>
  <c r="J179" i="2"/>
  <c r="J103" i="2"/>
  <c r="BK159" i="8"/>
  <c r="BK183" i="6"/>
  <c r="J151" i="4"/>
  <c r="BK187" i="3"/>
  <c r="BK296" i="2"/>
  <c r="BK197" i="2"/>
  <c r="J220" i="6"/>
  <c r="J168" i="4"/>
  <c r="BK127" i="4"/>
  <c r="BK195" i="3"/>
  <c r="J133" i="3"/>
  <c r="BK300" i="2"/>
  <c r="BK112" i="2"/>
  <c r="BK163" i="8"/>
  <c r="BK220" i="6"/>
  <c r="BK95" i="5"/>
  <c r="J98" i="4"/>
  <c r="J355" i="2"/>
  <c r="BK278" i="2"/>
  <c r="J204" i="2"/>
  <c r="BK115" i="2"/>
  <c r="BK156" i="8"/>
  <c r="J90" i="8"/>
  <c r="J142" i="4"/>
  <c r="BK346" i="2"/>
  <c r="J281" i="2"/>
  <c r="J184" i="2"/>
  <c r="BK124" i="2"/>
  <c r="BK111" i="8"/>
  <c r="BK98" i="4"/>
  <c r="J96" i="3"/>
  <c r="J310" i="2"/>
  <c r="BK291" i="2"/>
  <c r="BK267" i="2"/>
  <c r="J229" i="2"/>
  <c r="BK98" i="9"/>
  <c r="J120" i="8"/>
  <c r="BK96" i="7"/>
  <c r="J124" i="6"/>
  <c r="BK146" i="4"/>
  <c r="BK124" i="4"/>
  <c r="BK184" i="3"/>
  <c r="BK264" i="2"/>
  <c r="BK94" i="2"/>
  <c r="J93" i="9"/>
  <c r="J177" i="6"/>
  <c r="J95" i="5"/>
  <c r="BK92" i="3"/>
  <c r="J249" i="2"/>
  <c r="J163" i="2"/>
  <c r="BK88" i="9"/>
  <c r="BK106" i="7"/>
  <c r="BK186" i="6"/>
  <c r="BK149" i="4"/>
  <c r="BK100" i="4"/>
  <c r="J89" i="3"/>
  <c r="J245" i="2"/>
  <c r="BK127" i="2"/>
  <c r="J113" i="9"/>
  <c r="J97" i="5"/>
  <c r="J135" i="4"/>
  <c r="BK199" i="3"/>
  <c r="BK132" i="3"/>
  <c r="BK335" i="2"/>
  <c r="J252" i="2"/>
  <c r="BK204" i="2"/>
  <c r="BK186" i="8"/>
  <c r="J138" i="8"/>
  <c r="J130" i="6"/>
  <c r="J124" i="4"/>
  <c r="J117" i="3"/>
  <c r="J255" i="2"/>
  <c r="J161" i="2"/>
  <c r="J106" i="2"/>
  <c r="BK101" i="9"/>
  <c r="BK108" i="8"/>
  <c r="BK164" i="4"/>
  <c r="J122" i="3"/>
  <c r="J287" i="2"/>
  <c r="J173" i="2"/>
  <c r="J126" i="8"/>
  <c r="BK93" i="5"/>
  <c r="BK153" i="4"/>
  <c r="BK178" i="3"/>
  <c r="J108" i="3"/>
  <c r="BK304" i="2"/>
  <c r="BK239" i="2"/>
  <c r="BK156" i="2"/>
  <c r="BK110" i="9"/>
  <c r="J152" i="8"/>
  <c r="BK109" i="7"/>
  <c r="BK155" i="4"/>
  <c r="BK106" i="4"/>
  <c r="J144" i="3"/>
  <c r="BK86" i="3"/>
  <c r="BK252" i="2"/>
  <c r="BK173" i="2"/>
  <c r="BK177" i="8"/>
  <c r="BK84" i="8"/>
  <c r="J137" i="4"/>
  <c r="BK197" i="3"/>
  <c r="J94" i="3"/>
  <c r="BK214" i="2"/>
  <c r="J136" i="2"/>
  <c r="J100" i="9"/>
  <c r="J156" i="6"/>
  <c r="J131" i="4"/>
  <c r="J269" i="2"/>
  <c r="J133" i="2"/>
  <c r="J103" i="9"/>
  <c r="J93" i="8"/>
  <c r="J160" i="4"/>
  <c r="J93" i="4"/>
  <c r="BK147" i="3"/>
  <c r="J291" i="2"/>
  <c r="J130" i="2"/>
  <c r="J114" i="8"/>
  <c r="J136" i="6"/>
  <c r="BK104" i="4"/>
  <c r="J150" i="3"/>
  <c r="BK90" i="3"/>
  <c r="J283" i="2"/>
  <c r="BK106" i="2"/>
  <c r="BK181" i="8"/>
  <c r="J142" i="8"/>
  <c r="BK115" i="6"/>
  <c r="J110" i="4"/>
  <c r="J129" i="3"/>
  <c r="BK89" i="3"/>
  <c r="BK261" i="2"/>
  <c r="BK193" i="2"/>
  <c r="J90" i="2"/>
  <c r="BK142" i="8"/>
  <c r="J87" i="8"/>
  <c r="J144" i="4"/>
  <c r="BK325" i="2"/>
  <c r="J261" i="2"/>
  <c r="BK166" i="2"/>
  <c r="BK105" i="8"/>
  <c r="J91" i="5"/>
  <c r="J133" i="4"/>
  <c r="J163" i="3"/>
  <c r="J110" i="3"/>
  <c r="J322" i="2"/>
  <c r="J278" i="2"/>
  <c r="J197" i="2"/>
  <c r="J94" i="2"/>
  <c r="J172" i="8"/>
  <c r="BK102" i="8"/>
  <c r="BK84" i="6"/>
  <c r="J203" i="3"/>
  <c r="BK117" i="3"/>
  <c r="J243" i="2"/>
  <c r="BK107" i="9"/>
  <c r="J149" i="8"/>
  <c r="BK99" i="8"/>
  <c r="BK146" i="6"/>
  <c r="J153" i="4"/>
  <c r="J172" i="3"/>
  <c r="BK275" i="2"/>
  <c r="J151" i="2"/>
  <c r="BK103" i="9"/>
  <c r="J104" i="7"/>
  <c r="BK174" i="6"/>
  <c r="BK98" i="3"/>
  <c r="BK281" i="2"/>
  <c r="BK151" i="2"/>
  <c r="J110" i="9"/>
  <c r="BK120" i="8"/>
  <c r="BK92" i="7"/>
  <c r="J164" i="4"/>
  <c r="J199" i="3"/>
  <c r="J132" i="3"/>
  <c r="BK184" i="2"/>
  <c r="BK90" i="2"/>
  <c r="J92" i="7"/>
  <c r="BK129" i="4"/>
  <c r="J100" i="4"/>
  <c r="J166" i="3"/>
  <c r="J92" i="3"/>
  <c r="BK243" i="2"/>
  <c r="AS59" i="1"/>
  <c r="J165" i="6"/>
  <c r="J122" i="4"/>
  <c r="BK156" i="3"/>
  <c r="J98" i="3"/>
  <c r="J267" i="2"/>
  <c r="BK179" i="2"/>
  <c r="J108" i="9"/>
  <c r="BK135" i="8"/>
  <c r="J146" i="6"/>
  <c r="BK120" i="4"/>
  <c r="J319" i="2"/>
  <c r="J275" i="2"/>
  <c r="J170" i="2"/>
  <c r="J111" i="8"/>
  <c r="BK136" i="6"/>
  <c r="J158" i="4"/>
  <c r="BK93" i="4"/>
  <c r="BK106" i="3"/>
  <c r="BK317" i="2"/>
  <c r="J264" i="2"/>
  <c r="J214" i="2"/>
  <c r="BK101" i="2"/>
  <c r="J181" i="8"/>
  <c r="J123" i="8"/>
  <c r="J166" i="4"/>
  <c r="J96" i="4"/>
  <c r="J124" i="3"/>
  <c r="BK255" i="2"/>
  <c r="J156" i="2"/>
  <c r="BK91" i="9"/>
  <c r="J105" i="8"/>
  <c r="J180" i="6"/>
  <c r="J129" i="4"/>
  <c r="J187" i="3"/>
  <c r="J86" i="3"/>
  <c r="J190" i="2"/>
  <c r="BK98" i="2"/>
  <c r="J98" i="9"/>
  <c r="J85" i="5"/>
  <c r="J106" i="4"/>
  <c r="BK293" i="2"/>
  <c r="J187" i="2"/>
  <c r="J115" i="2"/>
  <c r="BK168" i="8"/>
  <c r="J115" i="6"/>
  <c r="BK139" i="4"/>
  <c r="J184" i="3"/>
  <c r="J298" i="2"/>
  <c r="BK220" i="2"/>
  <c r="J98" i="2"/>
  <c r="J109" i="7"/>
  <c r="J149" i="4"/>
  <c r="J108" i="4"/>
  <c r="BK172" i="3"/>
  <c r="BK115" i="3"/>
  <c r="J331" i="2"/>
  <c r="J127" i="2"/>
  <c r="J95" i="9"/>
  <c r="BK152" i="8"/>
  <c r="J195" i="6"/>
  <c r="BK86" i="5"/>
  <c r="J197" i="3"/>
  <c r="J338" i="2"/>
  <c r="J220" i="2"/>
  <c r="BK133" i="2"/>
  <c r="BK105" i="9"/>
  <c r="J117" i="8"/>
  <c r="J88" i="5"/>
  <c r="BK163" i="3"/>
  <c r="J289" i="2"/>
  <c r="BK232" i="2"/>
  <c r="BK130" i="2"/>
  <c r="J135" i="8"/>
  <c r="J106" i="6"/>
  <c r="J139" i="4"/>
  <c r="J104" i="4"/>
  <c r="BK129" i="3"/>
  <c r="J90" i="3"/>
  <c r="BK269" i="2"/>
  <c r="BK229" i="2"/>
  <c r="J139" i="2"/>
  <c r="BK93" i="9"/>
  <c r="J168" i="8"/>
  <c r="J200" i="6"/>
  <c r="BK151" i="4"/>
  <c r="J91" i="4"/>
  <c r="BK108" i="3"/>
  <c r="J335" i="2"/>
  <c r="J101" i="2"/>
  <c r="J163" i="8"/>
  <c r="BK90" i="8"/>
  <c r="BK177" i="6"/>
  <c r="J162" i="4"/>
  <c r="BK108" i="4"/>
  <c r="BK338" i="2"/>
  <c r="J182" i="2"/>
  <c r="BK121" i="2"/>
  <c r="J102" i="8"/>
  <c r="BK195" i="6"/>
  <c r="J146" i="4"/>
  <c r="BK138" i="3"/>
  <c r="J285" i="2"/>
  <c r="BK170" i="2"/>
  <c r="BK109" i="2"/>
  <c r="J145" i="8"/>
  <c r="J99" i="7"/>
  <c r="BK168" i="4"/>
  <c r="J127" i="4"/>
  <c r="J313" i="2"/>
  <c r="J232" i="2"/>
  <c r="J99" i="8"/>
  <c r="BK130" i="6"/>
  <c r="BK142" i="4"/>
  <c r="BK203" i="3"/>
  <c r="BK122" i="3"/>
  <c r="BK249" i="2"/>
  <c r="J109" i="2"/>
  <c r="BK108" i="9"/>
  <c r="J156" i="8"/>
  <c r="BK180" i="6"/>
  <c r="BK167" i="4"/>
  <c r="J178" i="3"/>
  <c r="BK283" i="2"/>
  <c r="J209" i="2"/>
  <c r="BK139" i="2"/>
  <c r="J107" i="9"/>
  <c r="BK123" i="8"/>
  <c r="J183" i="6"/>
  <c r="BK175" i="3"/>
  <c r="J307" i="2"/>
  <c r="J259" i="2"/>
  <c r="J148" i="2"/>
  <c r="BK113" i="9"/>
  <c r="BK96" i="8"/>
  <c r="J86" i="5"/>
  <c r="J112" i="4"/>
  <c r="BK133" i="3"/>
  <c r="BK331" i="2"/>
  <c r="BK289" i="2"/>
  <c r="BK182" i="2"/>
  <c r="BK103" i="2"/>
  <c r="J186" i="8"/>
  <c r="BK126" i="8"/>
  <c r="BK106" i="6"/>
  <c r="J116" i="4"/>
  <c r="J156" i="3"/>
  <c r="BK285" i="2"/>
  <c r="BK209" i="2"/>
  <c r="J106" i="9"/>
  <c r="BK129" i="8"/>
  <c r="J210" i="6"/>
  <c r="J84" i="6"/>
  <c r="BK112" i="4"/>
  <c r="BK110" i="3"/>
  <c r="J239" i="2"/>
  <c r="BK163" i="2"/>
  <c r="BK106" i="9"/>
  <c r="J96" i="8"/>
  <c r="J95" i="6"/>
  <c r="BK137" i="4"/>
  <c r="J317" i="2"/>
  <c r="BK190" i="2"/>
  <c r="J121" i="2"/>
  <c r="BK100" i="9"/>
  <c r="BK87" i="8"/>
  <c r="J93" i="5"/>
  <c r="BK133" i="4"/>
  <c r="BK181" i="3"/>
  <c r="BK307" i="2"/>
  <c r="BK136" i="2"/>
  <c r="J186" i="6"/>
  <c r="BK160" i="4"/>
  <c r="J120" i="4"/>
  <c r="J175" i="3"/>
  <c r="BK124" i="3"/>
  <c r="J217" i="2"/>
  <c r="BK161" i="2"/>
  <c r="BK172" i="8"/>
  <c r="J132" i="8"/>
  <c r="BK95" i="6"/>
  <c r="J195" i="3"/>
  <c r="BK313" i="2"/>
  <c r="BK234" i="2"/>
  <c r="J124" i="2"/>
  <c r="BK149" i="8"/>
  <c r="BK93" i="8"/>
  <c r="J155" i="4"/>
  <c r="J115" i="3"/>
  <c r="J272" i="2"/>
  <c r="BK176" i="2"/>
  <c r="J177" i="8"/>
  <c r="BK104" i="7"/>
  <c r="BK166" i="4"/>
  <c r="BK118" i="4"/>
  <c r="J138" i="3"/>
  <c r="J346" i="2"/>
  <c r="BK298" i="2"/>
  <c r="BK217" i="2"/>
  <c r="BK148" i="2"/>
  <c r="J99" i="9"/>
  <c r="BK132" i="8"/>
  <c r="BK156" i="6"/>
  <c r="BK135" i="4"/>
  <c r="BK150" i="3"/>
  <c r="BK201" i="2"/>
  <c r="J104" i="9"/>
  <c r="BK138" i="8"/>
  <c r="BK99" i="7"/>
  <c r="BK165" i="6"/>
  <c r="J167" i="4"/>
  <c r="BK110" i="4"/>
  <c r="BK322" i="2"/>
  <c r="J176" i="2"/>
  <c r="BK118" i="2"/>
  <c r="BK95" i="9"/>
  <c r="J96" i="7"/>
  <c r="BK162" i="4"/>
  <c r="J169" i="3"/>
  <c r="J234" i="2"/>
  <c r="J141" i="2"/>
  <c r="J105" i="9"/>
  <c r="J108" i="8"/>
  <c r="BK91" i="5"/>
  <c r="BK116" i="4"/>
  <c r="BK169" i="3"/>
  <c r="BK272" i="2"/>
  <c r="J118" i="2"/>
  <c r="J88" i="9"/>
  <c r="BK158" i="4"/>
  <c r="J114" i="4"/>
  <c r="J181" i="3"/>
  <c r="J106" i="3"/>
  <c r="BK287" i="2"/>
  <c r="J193" i="2"/>
  <c r="J91" i="9"/>
  <c r="BK145" i="8"/>
  <c r="J106" i="7"/>
  <c r="BK97" i="5"/>
  <c r="BK96" i="4"/>
  <c r="BK355" i="2"/>
  <c r="J325" i="2"/>
  <c r="BK245" i="2"/>
  <c r="J146" i="2"/>
  <c r="BK104" i="9"/>
  <c r="BK114" i="8"/>
  <c r="BK114" i="4"/>
  <c r="BK91" i="4"/>
  <c r="J293" i="2"/>
  <c r="J201" i="2"/>
  <c r="BK141" i="2"/>
  <c r="BK200" i="2" l="1"/>
  <c r="J200" i="2" s="1"/>
  <c r="J64" i="2" s="1"/>
  <c r="BK316" i="2"/>
  <c r="J316" i="2" s="1"/>
  <c r="J66" i="2" s="1"/>
  <c r="R95" i="4"/>
  <c r="P126" i="4"/>
  <c r="R157" i="4"/>
  <c r="T87" i="5"/>
  <c r="P83" i="6"/>
  <c r="P82" i="6" s="1"/>
  <c r="P81" i="6" s="1"/>
  <c r="AU60" i="1" s="1"/>
  <c r="BK95" i="7"/>
  <c r="J95" i="7"/>
  <c r="J66" i="7" s="1"/>
  <c r="P103" i="7"/>
  <c r="BK83" i="8"/>
  <c r="J83" i="8" s="1"/>
  <c r="J61" i="8" s="1"/>
  <c r="R102" i="9"/>
  <c r="R89" i="2"/>
  <c r="P169" i="2"/>
  <c r="P271" i="2"/>
  <c r="T85" i="3"/>
  <c r="T90" i="4"/>
  <c r="P103" i="4"/>
  <c r="BK141" i="4"/>
  <c r="J141" i="4"/>
  <c r="J66" i="4" s="1"/>
  <c r="T148" i="4"/>
  <c r="P84" i="5"/>
  <c r="P97" i="9"/>
  <c r="T200" i="2"/>
  <c r="P316" i="2"/>
  <c r="BK85" i="3"/>
  <c r="T194" i="3"/>
  <c r="T84" i="3" s="1"/>
  <c r="T83" i="3" s="1"/>
  <c r="BK95" i="4"/>
  <c r="J95" i="4"/>
  <c r="J62" i="4"/>
  <c r="T103" i="4"/>
  <c r="BK148" i="4"/>
  <c r="J148" i="4"/>
  <c r="J67" i="4"/>
  <c r="BK84" i="5"/>
  <c r="R83" i="6"/>
  <c r="R82" i="6" s="1"/>
  <c r="R81" i="6" s="1"/>
  <c r="BK103" i="7"/>
  <c r="J103" i="7"/>
  <c r="J67" i="7"/>
  <c r="R97" i="9"/>
  <c r="BK89" i="2"/>
  <c r="J89" i="2" s="1"/>
  <c r="J61" i="2" s="1"/>
  <c r="R200" i="2"/>
  <c r="R316" i="2"/>
  <c r="P85" i="3"/>
  <c r="BK103" i="4"/>
  <c r="J103" i="4"/>
  <c r="J64" i="4"/>
  <c r="P141" i="4"/>
  <c r="P148" i="4"/>
  <c r="P87" i="5"/>
  <c r="P95" i="7"/>
  <c r="P90" i="7"/>
  <c r="P89" i="7" s="1"/>
  <c r="AU61" i="1" s="1"/>
  <c r="R83" i="8"/>
  <c r="R82" i="8" s="1"/>
  <c r="R81" i="8" s="1"/>
  <c r="BK90" i="9"/>
  <c r="J90" i="9" s="1"/>
  <c r="J62" i="9" s="1"/>
  <c r="P90" i="9"/>
  <c r="R90" i="9"/>
  <c r="R86" i="9"/>
  <c r="R85" i="9" s="1"/>
  <c r="T90" i="9"/>
  <c r="BK97" i="9"/>
  <c r="J97" i="9" s="1"/>
  <c r="J63" i="9" s="1"/>
  <c r="P200" i="2"/>
  <c r="T316" i="2"/>
  <c r="R85" i="3"/>
  <c r="P90" i="4"/>
  <c r="T126" i="4"/>
  <c r="P157" i="4"/>
  <c r="R87" i="5"/>
  <c r="T103" i="7"/>
  <c r="BK102" i="9"/>
  <c r="J102" i="9"/>
  <c r="J64" i="9"/>
  <c r="P89" i="2"/>
  <c r="P88" i="2" s="1"/>
  <c r="P87" i="2" s="1"/>
  <c r="AU55" i="1" s="1"/>
  <c r="R169" i="2"/>
  <c r="T271" i="2"/>
  <c r="BK194" i="3"/>
  <c r="J194" i="3"/>
  <c r="J62" i="3" s="1"/>
  <c r="BK90" i="4"/>
  <c r="J90" i="4"/>
  <c r="J61" i="4" s="1"/>
  <c r="R103" i="4"/>
  <c r="R141" i="4"/>
  <c r="R148" i="4"/>
  <c r="R84" i="5"/>
  <c r="R83" i="5" s="1"/>
  <c r="R82" i="5" s="1"/>
  <c r="T95" i="7"/>
  <c r="T90" i="7" s="1"/>
  <c r="T89" i="7" s="1"/>
  <c r="T83" i="8"/>
  <c r="T82" i="8" s="1"/>
  <c r="T81" i="8" s="1"/>
  <c r="T97" i="9"/>
  <c r="T89" i="2"/>
  <c r="T88" i="2"/>
  <c r="T87" i="2" s="1"/>
  <c r="T169" i="2"/>
  <c r="R271" i="2"/>
  <c r="P194" i="3"/>
  <c r="R90" i="4"/>
  <c r="T95" i="4"/>
  <c r="R126" i="4"/>
  <c r="BK157" i="4"/>
  <c r="J157" i="4" s="1"/>
  <c r="J68" i="4" s="1"/>
  <c r="T84" i="5"/>
  <c r="T83" i="5" s="1"/>
  <c r="T82" i="5" s="1"/>
  <c r="T83" i="6"/>
  <c r="T82" i="6" s="1"/>
  <c r="T81" i="6" s="1"/>
  <c r="R95" i="7"/>
  <c r="P83" i="8"/>
  <c r="P82" i="8"/>
  <c r="P81" i="8" s="1"/>
  <c r="AU62" i="1" s="1"/>
  <c r="T102" i="9"/>
  <c r="BK169" i="2"/>
  <c r="J169" i="2"/>
  <c r="J62" i="2" s="1"/>
  <c r="BK271" i="2"/>
  <c r="J271" i="2" s="1"/>
  <c r="J65" i="2" s="1"/>
  <c r="R194" i="3"/>
  <c r="P95" i="4"/>
  <c r="BK126" i="4"/>
  <c r="J126" i="4"/>
  <c r="J65" i="4" s="1"/>
  <c r="T141" i="4"/>
  <c r="T157" i="4"/>
  <c r="BK87" i="5"/>
  <c r="J87" i="5"/>
  <c r="J62" i="5" s="1"/>
  <c r="BK83" i="6"/>
  <c r="BK82" i="6"/>
  <c r="J82" i="6" s="1"/>
  <c r="J60" i="6" s="1"/>
  <c r="R103" i="7"/>
  <c r="P102" i="9"/>
  <c r="BE115" i="2"/>
  <c r="BE118" i="2"/>
  <c r="BE136" i="2"/>
  <c r="BE204" i="2"/>
  <c r="BE209" i="2"/>
  <c r="BE220" i="2"/>
  <c r="BE239" i="2"/>
  <c r="BE243" i="2"/>
  <c r="BE245" i="2"/>
  <c r="BE267" i="2"/>
  <c r="BE335" i="2"/>
  <c r="E48" i="3"/>
  <c r="BE92" i="3"/>
  <c r="BE147" i="3"/>
  <c r="BE150" i="3"/>
  <c r="BE166" i="3"/>
  <c r="BE169" i="3"/>
  <c r="BE203" i="3"/>
  <c r="BK202" i="3"/>
  <c r="J202" i="3" s="1"/>
  <c r="J63" i="3" s="1"/>
  <c r="E78" i="4"/>
  <c r="BE93" i="4"/>
  <c r="BE129" i="4"/>
  <c r="BE133" i="4"/>
  <c r="BE146" i="4"/>
  <c r="E48" i="5"/>
  <c r="E48" i="6"/>
  <c r="BE156" i="6"/>
  <c r="BE165" i="6"/>
  <c r="F78" i="8"/>
  <c r="BE138" i="8"/>
  <c r="BE100" i="9"/>
  <c r="BE110" i="9"/>
  <c r="BE98" i="2"/>
  <c r="BE101" i="2"/>
  <c r="BE249" i="2"/>
  <c r="BE272" i="2"/>
  <c r="BE300" i="2"/>
  <c r="BE317" i="2"/>
  <c r="BE346" i="2"/>
  <c r="BE355" i="2"/>
  <c r="BE110" i="3"/>
  <c r="BE132" i="3"/>
  <c r="BE181" i="3"/>
  <c r="BE91" i="4"/>
  <c r="BE104" i="4"/>
  <c r="BE106" i="4"/>
  <c r="BE135" i="4"/>
  <c r="BE137" i="4"/>
  <c r="BE144" i="4"/>
  <c r="BE155" i="4"/>
  <c r="BE168" i="4"/>
  <c r="J52" i="6"/>
  <c r="F78" i="6"/>
  <c r="BE146" i="6"/>
  <c r="BE200" i="6"/>
  <c r="BE210" i="6"/>
  <c r="E77" i="7"/>
  <c r="BE129" i="8"/>
  <c r="BE135" i="8"/>
  <c r="BE142" i="8"/>
  <c r="BE149" i="8"/>
  <c r="BE177" i="8"/>
  <c r="J52" i="9"/>
  <c r="BE88" i="9"/>
  <c r="BE93" i="9"/>
  <c r="BE108" i="9"/>
  <c r="F84" i="2"/>
  <c r="BE148" i="2"/>
  <c r="BE173" i="2"/>
  <c r="BE187" i="2"/>
  <c r="BE197" i="2"/>
  <c r="BE232" i="2"/>
  <c r="BE234" i="2"/>
  <c r="BE255" i="2"/>
  <c r="BE278" i="2"/>
  <c r="BE293" i="2"/>
  <c r="BE307" i="2"/>
  <c r="BE310" i="2"/>
  <c r="BE313" i="2"/>
  <c r="BE319" i="2"/>
  <c r="BE322" i="2"/>
  <c r="F55" i="3"/>
  <c r="J77" i="3"/>
  <c r="BE89" i="3"/>
  <c r="BE144" i="3"/>
  <c r="BE156" i="3"/>
  <c r="J52" i="4"/>
  <c r="BE110" i="4"/>
  <c r="BE131" i="4"/>
  <c r="BE151" i="4"/>
  <c r="BE166" i="4"/>
  <c r="F79" i="5"/>
  <c r="BE85" i="5"/>
  <c r="BE88" i="5"/>
  <c r="BE95" i="6"/>
  <c r="BE106" i="6"/>
  <c r="BE115" i="6"/>
  <c r="BE177" i="6"/>
  <c r="E48" i="8"/>
  <c r="BE103" i="2"/>
  <c r="BE112" i="2"/>
  <c r="BE121" i="2"/>
  <c r="BE146" i="2"/>
  <c r="BE151" i="2"/>
  <c r="BE163" i="2"/>
  <c r="BE166" i="2"/>
  <c r="BE170" i="2"/>
  <c r="BE179" i="2"/>
  <c r="BE214" i="2"/>
  <c r="BE252" i="2"/>
  <c r="BE338" i="2"/>
  <c r="BE106" i="3"/>
  <c r="BE115" i="3"/>
  <c r="BE117" i="3"/>
  <c r="BE138" i="3"/>
  <c r="BE163" i="3"/>
  <c r="BE175" i="3"/>
  <c r="F85" i="4"/>
  <c r="BE96" i="4"/>
  <c r="BE122" i="4"/>
  <c r="BE153" i="4"/>
  <c r="J76" i="5"/>
  <c r="BE86" i="5"/>
  <c r="BK91" i="7"/>
  <c r="BK90" i="7"/>
  <c r="BK89" i="7" s="1"/>
  <c r="J89" i="7" s="1"/>
  <c r="J32" i="7" s="1"/>
  <c r="AG61" i="1" s="1"/>
  <c r="BE102" i="8"/>
  <c r="BE105" i="8"/>
  <c r="BE126" i="8"/>
  <c r="BE152" i="8"/>
  <c r="BE156" i="8"/>
  <c r="BE163" i="8"/>
  <c r="E75" i="9"/>
  <c r="BE99" i="9"/>
  <c r="BE101" i="9"/>
  <c r="BK87" i="9"/>
  <c r="J87" i="9" s="1"/>
  <c r="J61" i="9" s="1"/>
  <c r="E77" i="2"/>
  <c r="BE90" i="2"/>
  <c r="BE94" i="2"/>
  <c r="BE156" i="2"/>
  <c r="BE182" i="2"/>
  <c r="BE201" i="2"/>
  <c r="BE229" i="2"/>
  <c r="BE261" i="2"/>
  <c r="BE264" i="2"/>
  <c r="BE298" i="2"/>
  <c r="BE94" i="3"/>
  <c r="BE108" i="3"/>
  <c r="BE129" i="3"/>
  <c r="BE172" i="3"/>
  <c r="BE178" i="3"/>
  <c r="BE112" i="4"/>
  <c r="BE120" i="4"/>
  <c r="BE149" i="4"/>
  <c r="BE164" i="4"/>
  <c r="BK99" i="4"/>
  <c r="J99" i="4" s="1"/>
  <c r="J63" i="4" s="1"/>
  <c r="BE91" i="5"/>
  <c r="BE97" i="5"/>
  <c r="BE180" i="6"/>
  <c r="F59" i="7"/>
  <c r="BE109" i="7"/>
  <c r="J52" i="8"/>
  <c r="BE108" i="8"/>
  <c r="BE111" i="8"/>
  <c r="BE114" i="8"/>
  <c r="F82" i="9"/>
  <c r="BE91" i="9"/>
  <c r="BE104" i="9"/>
  <c r="BE113" i="9"/>
  <c r="BK112" i="9"/>
  <c r="J112" i="9" s="1"/>
  <c r="J65" i="9" s="1"/>
  <c r="J52" i="2"/>
  <c r="BE130" i="2"/>
  <c r="BE141" i="2"/>
  <c r="BE184" i="2"/>
  <c r="BE269" i="2"/>
  <c r="BE289" i="2"/>
  <c r="BE291" i="2"/>
  <c r="BE296" i="2"/>
  <c r="BE331" i="2"/>
  <c r="BK354" i="2"/>
  <c r="J354" i="2"/>
  <c r="J67" i="2"/>
  <c r="BE90" i="3"/>
  <c r="BE96" i="3"/>
  <c r="BE124" i="3"/>
  <c r="BE133" i="3"/>
  <c r="BE98" i="4"/>
  <c r="BE100" i="4"/>
  <c r="BE114" i="4"/>
  <c r="BE116" i="4"/>
  <c r="BE118" i="4"/>
  <c r="BE139" i="4"/>
  <c r="BE142" i="4"/>
  <c r="BE158" i="4"/>
  <c r="BE130" i="6"/>
  <c r="BE220" i="6"/>
  <c r="BE106" i="7"/>
  <c r="BE96" i="8"/>
  <c r="BE172" i="8"/>
  <c r="BE95" i="9"/>
  <c r="BE103" i="9"/>
  <c r="BE105" i="9"/>
  <c r="BE107" i="9"/>
  <c r="BE109" i="2"/>
  <c r="BE127" i="2"/>
  <c r="BE139" i="2"/>
  <c r="BE161" i="2"/>
  <c r="BE176" i="2"/>
  <c r="BE193" i="2"/>
  <c r="BE217" i="2"/>
  <c r="BE259" i="2"/>
  <c r="BE275" i="2"/>
  <c r="BE281" i="2"/>
  <c r="BE287" i="2"/>
  <c r="BE304" i="2"/>
  <c r="BE325" i="2"/>
  <c r="BE98" i="3"/>
  <c r="BE195" i="3"/>
  <c r="BE197" i="3"/>
  <c r="BE199" i="3"/>
  <c r="BE108" i="4"/>
  <c r="BE127" i="4"/>
  <c r="BE160" i="4"/>
  <c r="BE167" i="4"/>
  <c r="BE93" i="5"/>
  <c r="BE95" i="5"/>
  <c r="BE136" i="6"/>
  <c r="BE183" i="6"/>
  <c r="BE186" i="6"/>
  <c r="J56" i="7"/>
  <c r="BE92" i="7"/>
  <c r="BE99" i="7"/>
  <c r="BE104" i="7"/>
  <c r="BE99" i="8"/>
  <c r="BE145" i="8"/>
  <c r="BE168" i="8"/>
  <c r="BE186" i="8"/>
  <c r="BE106" i="2"/>
  <c r="BE124" i="2"/>
  <c r="BE133" i="2"/>
  <c r="BE190" i="2"/>
  <c r="BE283" i="2"/>
  <c r="BE285" i="2"/>
  <c r="BK196" i="2"/>
  <c r="J196" i="2"/>
  <c r="J63" i="2"/>
  <c r="BE86" i="3"/>
  <c r="BE122" i="3"/>
  <c r="BE184" i="3"/>
  <c r="BE187" i="3"/>
  <c r="BE124" i="4"/>
  <c r="BE162" i="4"/>
  <c r="BE84" i="6"/>
  <c r="BE124" i="6"/>
  <c r="BE174" i="6"/>
  <c r="BE195" i="6"/>
  <c r="BE96" i="7"/>
  <c r="BE84" i="8"/>
  <c r="BE87" i="8"/>
  <c r="BE90" i="8"/>
  <c r="BE93" i="8"/>
  <c r="BE117" i="8"/>
  <c r="BE120" i="8"/>
  <c r="BE123" i="8"/>
  <c r="BE132" i="8"/>
  <c r="BE159" i="8"/>
  <c r="BE181" i="8"/>
  <c r="BE98" i="9"/>
  <c r="BE106" i="9"/>
  <c r="F36" i="5"/>
  <c r="BC58" i="1" s="1"/>
  <c r="F37" i="5"/>
  <c r="BD58" i="1" s="1"/>
  <c r="F35" i="9"/>
  <c r="BB63" i="1" s="1"/>
  <c r="F35" i="4"/>
  <c r="BB57" i="1" s="1"/>
  <c r="F34" i="5"/>
  <c r="BA58" i="1" s="1"/>
  <c r="F35" i="5"/>
  <c r="BB58" i="1" s="1"/>
  <c r="F36" i="2"/>
  <c r="BC55" i="1" s="1"/>
  <c r="F37" i="3"/>
  <c r="BD56" i="1" s="1"/>
  <c r="J34" i="3"/>
  <c r="AW56" i="1" s="1"/>
  <c r="F34" i="8"/>
  <c r="BA62" i="1" s="1"/>
  <c r="F37" i="7"/>
  <c r="BB61" i="1" s="1"/>
  <c r="F35" i="2"/>
  <c r="BB55" i="1" s="1"/>
  <c r="F37" i="4"/>
  <c r="BD57" i="1" s="1"/>
  <c r="F34" i="6"/>
  <c r="BA60" i="1" s="1"/>
  <c r="F36" i="7"/>
  <c r="BA61" i="1" s="1"/>
  <c r="F38" i="7"/>
  <c r="BC61" i="1" s="1"/>
  <c r="F34" i="9"/>
  <c r="BA63" i="1" s="1"/>
  <c r="J34" i="6"/>
  <c r="AW60" i="1" s="1"/>
  <c r="F36" i="8"/>
  <c r="BC62" i="1" s="1"/>
  <c r="J34" i="8"/>
  <c r="AW62" i="1" s="1"/>
  <c r="J34" i="2"/>
  <c r="AW55" i="1" s="1"/>
  <c r="F36" i="6"/>
  <c r="BC60" i="1" s="1"/>
  <c r="J34" i="9"/>
  <c r="AW63" i="1" s="1"/>
  <c r="J34" i="4"/>
  <c r="AW57" i="1" s="1"/>
  <c r="AS54" i="1"/>
  <c r="F34" i="2"/>
  <c r="BA55" i="1"/>
  <c r="F35" i="8"/>
  <c r="BB62" i="1"/>
  <c r="F37" i="8"/>
  <c r="BD62" i="1"/>
  <c r="F35" i="3"/>
  <c r="BB56" i="1"/>
  <c r="F36" i="9"/>
  <c r="BC63" i="1"/>
  <c r="F39" i="7"/>
  <c r="BD61" i="1"/>
  <c r="F34" i="3"/>
  <c r="BA56" i="1"/>
  <c r="F35" i="6"/>
  <c r="BB60" i="1"/>
  <c r="F37" i="2"/>
  <c r="BD55" i="1"/>
  <c r="F36" i="3"/>
  <c r="BC56" i="1"/>
  <c r="F36" i="4"/>
  <c r="BC57" i="1"/>
  <c r="F34" i="4"/>
  <c r="BA57" i="1"/>
  <c r="F37" i="9"/>
  <c r="BD63" i="1"/>
  <c r="J36" i="7"/>
  <c r="AW61" i="1"/>
  <c r="J34" i="5"/>
  <c r="AW58" i="1"/>
  <c r="F37" i="6"/>
  <c r="BD60" i="1"/>
  <c r="P86" i="9" l="1"/>
  <c r="P85" i="9" s="1"/>
  <c r="AU63" i="1" s="1"/>
  <c r="R90" i="7"/>
  <c r="R89" i="7"/>
  <c r="T86" i="9"/>
  <c r="T85" i="9" s="1"/>
  <c r="R84" i="3"/>
  <c r="R83" i="3" s="1"/>
  <c r="BK84" i="3"/>
  <c r="J84" i="3"/>
  <c r="J60" i="3" s="1"/>
  <c r="BK83" i="5"/>
  <c r="BK82" i="5"/>
  <c r="J82" i="5" s="1"/>
  <c r="J59" i="5" s="1"/>
  <c r="P83" i="5"/>
  <c r="P82" i="5"/>
  <c r="AU58" i="1"/>
  <c r="T89" i="4"/>
  <c r="T88" i="4" s="1"/>
  <c r="R89" i="4"/>
  <c r="R88" i="4" s="1"/>
  <c r="R88" i="2"/>
  <c r="R87" i="2" s="1"/>
  <c r="P89" i="4"/>
  <c r="P88" i="4" s="1"/>
  <c r="AU57" i="1" s="1"/>
  <c r="P84" i="3"/>
  <c r="P83" i="3"/>
  <c r="AU56" i="1" s="1"/>
  <c r="J85" i="3"/>
  <c r="J61" i="3" s="1"/>
  <c r="J63" i="7"/>
  <c r="BK81" i="6"/>
  <c r="J81" i="6"/>
  <c r="J59" i="6"/>
  <c r="BK82" i="8"/>
  <c r="J82" i="8" s="1"/>
  <c r="J60" i="8" s="1"/>
  <c r="BK89" i="4"/>
  <c r="J89" i="4"/>
  <c r="J60" i="4"/>
  <c r="J84" i="5"/>
  <c r="J61" i="5"/>
  <c r="J83" i="6"/>
  <c r="J61" i="6" s="1"/>
  <c r="BK86" i="9"/>
  <c r="J86" i="9" s="1"/>
  <c r="J60" i="9" s="1"/>
  <c r="BK88" i="2"/>
  <c r="J88" i="2" s="1"/>
  <c r="J60" i="2" s="1"/>
  <c r="J90" i="7"/>
  <c r="J64" i="7" s="1"/>
  <c r="J91" i="7"/>
  <c r="J65" i="7" s="1"/>
  <c r="F35" i="7"/>
  <c r="AZ61" i="1" s="1"/>
  <c r="J33" i="3"/>
  <c r="AV56" i="1" s="1"/>
  <c r="AT56" i="1" s="1"/>
  <c r="J33" i="2"/>
  <c r="AV55" i="1"/>
  <c r="AT55" i="1" s="1"/>
  <c r="BB59" i="1"/>
  <c r="AX59" i="1" s="1"/>
  <c r="J33" i="6"/>
  <c r="AV60" i="1" s="1"/>
  <c r="AT60" i="1" s="1"/>
  <c r="BC59" i="1"/>
  <c r="AY59" i="1"/>
  <c r="F33" i="3"/>
  <c r="AZ56" i="1" s="1"/>
  <c r="F33" i="8"/>
  <c r="AZ62" i="1"/>
  <c r="J35" i="7"/>
  <c r="AV61" i="1"/>
  <c r="AT61" i="1" s="1"/>
  <c r="F33" i="5"/>
  <c r="AZ58" i="1" s="1"/>
  <c r="F33" i="6"/>
  <c r="AZ60" i="1" s="1"/>
  <c r="AU59" i="1"/>
  <c r="BD59" i="1"/>
  <c r="F33" i="2"/>
  <c r="AZ55" i="1" s="1"/>
  <c r="J33" i="4"/>
  <c r="AV57" i="1" s="1"/>
  <c r="AT57" i="1" s="1"/>
  <c r="F33" i="9"/>
  <c r="AZ63" i="1"/>
  <c r="J33" i="8"/>
  <c r="AV62" i="1"/>
  <c r="AT62" i="1" s="1"/>
  <c r="BA59" i="1"/>
  <c r="AW59" i="1" s="1"/>
  <c r="J33" i="9"/>
  <c r="AV63" i="1" s="1"/>
  <c r="AT63" i="1" s="1"/>
  <c r="F33" i="4"/>
  <c r="AZ57" i="1"/>
  <c r="J33" i="5"/>
  <c r="AV58" i="1"/>
  <c r="AT58" i="1" s="1"/>
  <c r="BK87" i="2" l="1"/>
  <c r="J87" i="2" s="1"/>
  <c r="J59" i="2" s="1"/>
  <c r="BK83" i="3"/>
  <c r="J83" i="3"/>
  <c r="J30" i="3" s="1"/>
  <c r="AG56" i="1" s="1"/>
  <c r="AN56" i="1" s="1"/>
  <c r="BK81" i="8"/>
  <c r="J81" i="8" s="1"/>
  <c r="J59" i="8" s="1"/>
  <c r="BK85" i="9"/>
  <c r="J85" i="9" s="1"/>
  <c r="J59" i="9" s="1"/>
  <c r="BK88" i="4"/>
  <c r="J88" i="4"/>
  <c r="J59" i="4"/>
  <c r="J41" i="7"/>
  <c r="J83" i="5"/>
  <c r="J60" i="5" s="1"/>
  <c r="AN61" i="1"/>
  <c r="AU54" i="1"/>
  <c r="BA54" i="1"/>
  <c r="AW54" i="1" s="1"/>
  <c r="AK30" i="1" s="1"/>
  <c r="BC54" i="1"/>
  <c r="W32" i="1" s="1"/>
  <c r="BD54" i="1"/>
  <c r="W33" i="1"/>
  <c r="J30" i="6"/>
  <c r="AG60" i="1" s="1"/>
  <c r="AN60" i="1" s="1"/>
  <c r="BB54" i="1"/>
  <c r="W31" i="1"/>
  <c r="J30" i="5"/>
  <c r="AG58" i="1"/>
  <c r="AN58" i="1"/>
  <c r="AZ59" i="1"/>
  <c r="AV59" i="1"/>
  <c r="AT59" i="1"/>
  <c r="J39" i="3" l="1"/>
  <c r="J39" i="5"/>
  <c r="J39" i="6"/>
  <c r="J59" i="3"/>
  <c r="AX54" i="1"/>
  <c r="J30" i="4"/>
  <c r="AG57" i="1" s="1"/>
  <c r="AN57" i="1" s="1"/>
  <c r="W30" i="1"/>
  <c r="J30" i="9"/>
  <c r="AG63" i="1" s="1"/>
  <c r="AN63" i="1" s="1"/>
  <c r="J30" i="8"/>
  <c r="AG62" i="1"/>
  <c r="AN62" i="1"/>
  <c r="J30" i="2"/>
  <c r="AG55" i="1" s="1"/>
  <c r="AY54" i="1"/>
  <c r="AG59" i="1"/>
  <c r="AN59" i="1"/>
  <c r="AZ54" i="1"/>
  <c r="W29" i="1" s="1"/>
  <c r="AN55" i="1" l="1"/>
  <c r="J39" i="9"/>
  <c r="J39" i="2"/>
  <c r="J39" i="8"/>
  <c r="J39" i="4"/>
  <c r="AG54" i="1"/>
  <c r="AK26" i="1" s="1"/>
  <c r="AV54" i="1"/>
  <c r="AK29" i="1" s="1"/>
  <c r="AK35" i="1" l="1"/>
  <c r="AT54" i="1"/>
  <c r="AN54" i="1" l="1"/>
</calcChain>
</file>

<file path=xl/sharedStrings.xml><?xml version="1.0" encoding="utf-8"?>
<sst xmlns="http://schemas.openxmlformats.org/spreadsheetml/2006/main" count="8830" uniqueCount="1380">
  <si>
    <t>Export Komplet</t>
  </si>
  <si>
    <t>VZ</t>
  </si>
  <si>
    <t>2.0</t>
  </si>
  <si>
    <t>ZAMOK</t>
  </si>
  <si>
    <t>False</t>
  </si>
  <si>
    <t>{b64d6cae-5361-4e91-a663-0a7cd346e2bc}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</si>
  <si>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</si>
  <si>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</si>
  <si>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</si>
  <si>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</si>
  <si>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</si>
  <si>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</si>
  <si>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</si>
  <si>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</si>
  <si>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6973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</si>
  <si>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</si>
  <si>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</si>
  <si>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II/611 x II/329 Poděbrady – Přední Lhota, okružní křižovatka_PD</t>
  </si>
  <si>
    <t>KSO:</t>
  </si>
  <si>
    <t>822 23 7</t>
  </si>
  <si>
    <t>CC-CZ:</t>
  </si>
  <si>
    <t>21121</t>
  </si>
  <si>
    <t>Místo:</t>
  </si>
  <si>
    <t>Poděbrady – Přední Lhota</t>
  </si>
  <si>
    <t>Datum:</t>
  </si>
  <si>
    <t>10. 12. 2020</t>
  </si>
  <si>
    <t>CZ-CPV:</t>
  </si>
  <si>
    <t>45233128-2</t>
  </si>
  <si>
    <t>CZ-CPA:</t>
  </si>
  <si>
    <t>42.11.10</t>
  </si>
  <si>
    <t>Zadavatel:</t>
  </si>
  <si>
    <t>IČ:</t>
  </si>
  <si>
    <t>70891095</t>
  </si>
  <si>
    <t>Středočeský kraj</t>
  </si>
  <si>
    <t>DIČ:</t>
  </si>
  <si>
    <t>CZ 70891095</t>
  </si>
  <si>
    <t>Uchazeč:</t>
  </si>
  <si>
    <t>Vyplň údaj</t>
  </si>
  <si>
    <t>Projektant:</t>
  </si>
  <si>
    <t>45271895</t>
  </si>
  <si>
    <t>METROPROJEKT Praha a.s.</t>
  </si>
  <si>
    <t>CZ 45271895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</si>
  <si>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</si>
  <si>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</si>
  <si>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</si>
  <si>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</si>
  <si>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</si>
  <si>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</si>
  <si>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</si>
  <si>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</si>
  <si>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</si>
  <si>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</si>
  <si>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</si>
  <si>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</si>
  <si>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</si>
  <si>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</si>
  <si>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</si>
  <si>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</si>
  <si>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</si>
  <si>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</si>
  <si>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</si>
  <si>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</si>
  <si>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</si>
  <si>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</si>
  <si>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</si>
  <si>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</si>
  <si>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</si>
  <si>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</si>
  <si>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</si>
  <si>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</si>
  <si>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</si>
  <si>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</si>
  <si>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</si>
  <si>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</si>
  <si>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</si>
  <si>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</si>
  <si>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</si>
  <si>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</si>
  <si>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</si>
  <si>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</si>
  <si>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</si>
  <si>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</si>
  <si>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</si>
  <si>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</si>
  <si>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</si>
  <si>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</si>
  <si>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SO 01, 02</t>
  </si>
  <si>
    <t>Vozovky a chodníky, Dešťová kanalizace</t>
  </si>
  <si>
    <t>STA</t>
  </si>
  <si>
    <t>1</t>
  </si>
  <si>
    <t>{5a4227e6-3486-45e2-a9b9-ba00808e1a85}</t>
  </si>
  <si>
    <t>2</t>
  </si>
  <si>
    <t>SO 03</t>
  </si>
  <si>
    <t>Dopravní značení</t>
  </si>
  <si>
    <t>{86f7ae14-27ba-4825-b6d9-8f28e24cc4c0}</t>
  </si>
  <si>
    <t>SO 04</t>
  </si>
  <si>
    <t>Veřejné osvětlení</t>
  </si>
  <si>
    <t>{142eb867-9942-4d79-8b5b-44e83a4e6395}</t>
  </si>
  <si>
    <t>828 75</t>
  </si>
  <si>
    <t>SO 06</t>
  </si>
  <si>
    <t>Přeložky a ochrana silnoproudých kabelů</t>
  </si>
  <si>
    <t>{e728e539-2df2-4677-ba64-d5b5c0a8bfaa}</t>
  </si>
  <si>
    <t>A.5.2</t>
  </si>
  <si>
    <t>Dopravně inženýrská opatření</t>
  </si>
  <si>
    <t>{5f1a01c9-1190-43cd-a9ed-1b08466316d4}</t>
  </si>
  <si>
    <t>Soupis</t>
  </si>
  <si>
    <t>###NOINSERT###</t>
  </si>
  <si>
    <t>A.5.2.1</t>
  </si>
  <si>
    <t>Oprava objízdných tras</t>
  </si>
  <si>
    <t>{9dfef62d-9a9e-43e6-8baf-7b2f90fa1dbc}</t>
  </si>
  <si>
    <t>G.1</t>
  </si>
  <si>
    <t>Dendrologický průzkum - odstranění stromů a křovin</t>
  </si>
  <si>
    <t>{509158b2-9c5a-4950-8a62-ecd91afaf3a2}</t>
  </si>
  <si>
    <t>VON</t>
  </si>
  <si>
    <t>Vedlejší a ostatní náklady</t>
  </si>
  <si>
    <t>{cd4f6149-8c6f-49d1-8110-8c4adccdc063}</t>
  </si>
  <si>
    <t>chod_D2N3</t>
  </si>
  <si>
    <t>chodník (D2-N-3) s asfaltovým krytem</t>
  </si>
  <si>
    <t>m2</t>
  </si>
  <si>
    <t>385</t>
  </si>
  <si>
    <t>STO_D1D3</t>
  </si>
  <si>
    <t>středový ostrůvek (D1-D-3) dlážděná část</t>
  </si>
  <si>
    <t>638</t>
  </si>
  <si>
    <t>KRYCÍ LIST SOUPISU PRACÍ</t>
  </si>
  <si>
    <t>vjezdy_D1N2</t>
  </si>
  <si>
    <t>plocha vjezdů (D1-N-2) s asfaltovým krytem</t>
  </si>
  <si>
    <t>127</t>
  </si>
  <si>
    <t>voz_D0N2</t>
  </si>
  <si>
    <t>vozovka (D0-N-2) s krytem z mastixového asf. koberce</t>
  </si>
  <si>
    <t>4046</t>
  </si>
  <si>
    <t>Objekt:</t>
  </si>
  <si>
    <t>SO 01, 02 - Vozovky a chodníky, Dešťová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</si>
  <si>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</si>
  <si>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</si>
  <si>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</si>
  <si>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</si>
  <si>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</si>
  <si>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</si>
  <si>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</si>
  <si>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</si>
  <si>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</si>
  <si>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</si>
  <si>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</si>
  <si>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</si>
  <si>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</si>
  <si>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</si>
  <si>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</si>
  <si>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</si>
  <si>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</si>
  <si>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</si>
  <si>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</si>
  <si>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</si>
  <si>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</si>
  <si>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</si>
  <si>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</si>
  <si>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</si>
  <si>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</si>
  <si>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</si>
  <si>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</si>
  <si>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</si>
  <si>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</si>
  <si>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</si>
  <si>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113107225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</si>
  <si>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</si>
  <si>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CS ÚRS 2020 02</t>
  </si>
  <si>
    <t>4</t>
  </si>
  <si>
    <t>1223901641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</si>
  <si>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</si>
  <si>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</si>
  <si>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P</t>
  </si>
  <si>
    <t>Poznámka k položce:_x000D_
Z celkové hmotnosti sutě položky bylo odečteno 731 m3 vybourané štěrkodrtě, která bude použita pro výrobu recyklátu na místě._x000D_
(5010 m2 * tl. 0,5 m - 731 m3) * 2,0 t/m3 = 3548,0 t</t>
  </si>
  <si>
    <t>VV</t>
  </si>
  <si>
    <t>"odměřeno elektronicky ze Situace (př.č. 002) - stávající stav" 5010,0</t>
  </si>
  <si>
    <t>113154335</t>
  </si>
  <si>
    <t>Frézování živičného podkladu nebo krytu s naložením na dopravní prostředek plochy přes 1 000 do 10 000 m2 bez překážek v trase pruhu šířky přes 1 m do 2 m, tloušťky vrstvy 200 mm</t>
  </si>
  <si>
    <t>696191844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</si>
  <si>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</si>
  <si>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Poznámka k položce:_x000D_
Celková hmotnost sutě položky odpovídá odváženému materiálu na skládku dle "Bilance využití vyzískaných asfaltovýcgh směsí na stavbě": 254 m3 (T2) + 22 m3 (T3+T4).</t>
  </si>
  <si>
    <t>3</t>
  </si>
  <si>
    <t>116951201</t>
  </si>
  <si>
    <t>Úprava zemin vápnem nebo směsnými hydraulickými pojivy za účelem zlepšení mechanických vlastností a zpracovatelnosti, bez dodávky materiálu u hrubých terénních úprav, násypů a zásypů</t>
  </si>
  <si>
    <t>m3</t>
  </si>
  <si>
    <t>-1159834189</t>
  </si>
  <si>
    <t xml:space="preserve">Poznámka k souboru cen:_x000D_
1. Ceny jsou určeny pro hrubé terénní úpravy, paty násypů, násypy a zásypy kolem objektů prováděné v úrovni pod aktivní zónou (AZ), tj. v úrovni 0,5 m a nižší pod zemní konstrukční plání._x000D_
2. Úprava zemin v aktivní zóně se oceňuje cenami souboru cen 561 0.-1 Zřízení podkladu ze zeminy upravené hydraulickými pojivy katalogu 822-1 Komunikace pozemní a letiště._x000D_
3. V cenách nejsou započteny náklady dodání vápna, silničních hydraulických pojiv a cementu; tato dodávka se oceňuje ve specifikaci. Doporučené množství v procentech objemové hmotnosti zhutněné zeminy je 2-3 % vápna, 2-5 % hydraulických pojiv. Předpokládá se objemová hmotnost zeminy 1750 kg/m3._x000D_
4. Orientační hmotnost vápna nebo směsných hydraulických pojiv ma 1 m3 upravené zeminy včetně ztratného ve výši 1 %:_x000D_
a) 1 % - 17,7 kg_x000D_
b) 2 % - 35,4 kg_x000D_
c) 3 % - 52,5 kg_x000D_
d) 4 % - 70,7 kg_x000D_
e) 5 % - 88,4 kg_x000D_
5. Přesné množství pojiva je stanoveno inženýrsko-geologickým průzkumem nebo souborem ověřovacích laboratorních zkoušek v předstihu před zahájením prací (min. 40 dnů)._x000D_
6. V cenách nejsou započteny náklady na:_x000D_
a) výškovou úpravu pláně (rovnání), tyto se oceňují cenami souboru cen 181 *- . . Úprava pláně,_x000D_
b) zhutnění pláně, tyto se oceňují cenami souboru cen 171 15-2- . . Zhutnění podloží pod násypy._x000D_
</t>
  </si>
  <si>
    <t>"odměřeno elektronicky ze Situace (př.č. 002), předpokládaná hloubka úpravy zemní pláně 500 mm" 5000*0,5</t>
  </si>
  <si>
    <t>M</t>
  </si>
  <si>
    <t>58530170</t>
  </si>
  <si>
    <t>vápno nehašené CL 90-Q pro úpravu zemin standardní</t>
  </si>
  <si>
    <t>t</t>
  </si>
  <si>
    <t>8</t>
  </si>
  <si>
    <t>1987643407</t>
  </si>
  <si>
    <t>"dle geotechnického průzkumu 3-6%" 2500*1,2*0,06</t>
  </si>
  <si>
    <t>5</t>
  </si>
  <si>
    <t>122252206</t>
  </si>
  <si>
    <t>Odkopávky a prokopávky nezapažené pro silnice a dálnice strojně v hornině třídy těžitelnosti I přes 1 000 do 5 000 m3</t>
  </si>
  <si>
    <t>-1969401056</t>
  </si>
  <si>
    <t xml:space="preserve">Poznámka k souboru cen:_x000D_
1. Ceny jsou určeny pro vykopávky:_x000D_
a) příkopů pro silnice, dálnice a to i tehdy, jsou-li vykopávky příkopů prováděny samostatně,_x000D_
b) v zemnících na suchu, jestliže tyto zemníky přímo souvisejí s odkopávkami nebo prokopávkami pro spodní stavbu silnic a dálnic._x000D_
2. V cenách jsou započteny i náklady na přemístění výkopku v příčných profilech na vzdálenost do 15 m nebo naložení na dopravní prostředek._x000D_
</t>
  </si>
  <si>
    <t>"odměřeno elektronicky ze Sitace (př.č. 002) a Řezů (př.č. 004)" 1073,0</t>
  </si>
  <si>
    <t>6</t>
  </si>
  <si>
    <t>131151100</t>
  </si>
  <si>
    <t>Hloubení nezapažených jam a zářezů strojně s urovnáním dna do předepsaného profilu a spádu v hornině třídy těžitelnosti I skupiny 1 a 2 do 20 m3</t>
  </si>
  <si>
    <t>-1758127782</t>
  </si>
  <si>
    <t xml:space="preserve">Poznámka k souboru cen:_x000D_
1. Hloubení nezapažených jam hloubky přes 16 m se oceňuje individuálně._x000D_
2. V cenách jsou započteny i náklady na případné nutné přemístění výkopku ve výkopišti a na přehození výkopku na přilehlém terénu na vzdálenost do 3 m od okraje jámy nebo naložení na dopravní prostředek._x000D_
</t>
  </si>
  <si>
    <t>"Přemístění milníku - výkop pro základ" 2,025</t>
  </si>
  <si>
    <t>7</t>
  </si>
  <si>
    <t>132151102</t>
  </si>
  <si>
    <t>Hloubení nezapažených rýh šířky do 800 mm strojně s urovnáním dna do předepsaného profilu a spádu v hornině třídy těžitelnosti I skupiny 1 a 2 přes 20 do 50 m3</t>
  </si>
  <si>
    <t>-1720469657</t>
  </si>
  <si>
    <t xml:space="preserve">Poznámka k souboru cen:_x000D_
1. V cenách jsou započteny i náklady na přehození výkopku na přilehlém terénu na vzdálenost do 3 m od podélné osy rýhy nebo naložení na dopravní prostředek._x000D_
</t>
  </si>
  <si>
    <t>"odměřeno elektronicky ze Sitace (př.č. 002) a Vzorového řezu (př.č. 005), rýha pro trativody" 252*0,48*0,36</t>
  </si>
  <si>
    <t>132151253</t>
  </si>
  <si>
    <t>Hloubení nezapažených rýh šířky přes 800 do 2 000 mm strojně s urovnáním dna do předepsaného profilu a spádu v hornině třídy těžitelnosti I skupiny 1 a 2 přes 50 do 100 m3</t>
  </si>
  <si>
    <t>1391770776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</si>
  <si>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prostředek._x000D_
</t>
  </si>
  <si>
    <t>"hloubení rýh pro trubní propustky, šířka 1,3 m, hl. 0,9 m" 64,5 * 1,3 * 0,9</t>
  </si>
  <si>
    <t>9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</si>
  <si>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</si>
  <si>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</si>
  <si>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1113809527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</si>
  <si>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</si>
  <si>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"zemina z odkopávek na dočasnou skládku a zpět pro násypy" 2*1147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</si>
  <si>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</si>
  <si>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</si>
  <si>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</si>
  <si>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811142849</t>
  </si>
  <si>
    <t>"odvoz přebytečné zeminy na skládku: výkopy - násypy" (1073,0 + 43,546 + 75,464 + 2,025) - 1147,0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</si>
  <si>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</si>
  <si>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</si>
  <si>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</si>
  <si>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165122148</t>
  </si>
  <si>
    <t>47,035*15 'Přepočtené koeficientem množství</t>
  </si>
  <si>
    <t>12</t>
  </si>
  <si>
    <t>167151111</t>
  </si>
  <si>
    <t>Nakládání, skládání a překládání neulehlého výkopku nebo sypaniny strojně nakládání, množství přes 100 m3, z hornin třídy těžitelnosti I, skupiny 1 až 3</t>
  </si>
  <si>
    <t>-362067994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</si>
  <si>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</si>
  <si>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"naložení zeminy na dočasné skládce pro násypy" 1147,0</t>
  </si>
  <si>
    <t>13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</si>
  <si>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</si>
  <si>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</si>
  <si>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-796877833</t>
  </si>
  <si>
    <t xml:space="preserve">Poznámka k souboru cen:_x000D_
1. Ceny lze použít i pro uložení sypaniny odebírané z hald, pro hlušinu apod._x000D_
2. Ceny lze použít i pro uložení sypaniny s předepsaným zhutněním na trvalé skládky._x000D_
3. V cenách není započteno hutnění boků násypů. Toto hutnění se oceňuje cenami souboru cen 171 15-11 Hutnění boků násypů z hornin soudržných a sypkých._x000D_
</t>
  </si>
  <si>
    <t>"odměřeno elektronicky ze Sitace (př.č. 002) a Řezů (př.č. 004)" 1147,0</t>
  </si>
  <si>
    <t>14</t>
  </si>
  <si>
    <t>171251201</t>
  </si>
  <si>
    <t>Uložení sypaniny na skládky nebo meziskládky bez hutnění s upravením uložené sypaniny do předepsaného tvaru</t>
  </si>
  <si>
    <t>-1082998694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</si>
  <si>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</si>
  <si>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"uložení přebytečné zeminy na skládku, dle pol. 162701105" 47,035</t>
  </si>
  <si>
    <t>171201221</t>
  </si>
  <si>
    <t>Poplatek za uložení stavebního odpadu na skládce (skládkovné) zeminy a kamení zatříděného do Katalogu odpadů pod kódem 17 05 04</t>
  </si>
  <si>
    <t>1749786123</t>
  </si>
  <si>
    <t xml:space="preserve">Poznámka k souboru cen:_x000D_
1. Ceny uvedené v souboru cen je doporučeno upravit podle aktuálních cen místně příslušné skládky._x000D_
2. V cenách je započítán poplatek za ukládání odpadu dle zákona 185/2001 Sb._x000D_
</t>
  </si>
  <si>
    <t>47,035*1,8 'Přepočtené koeficientem množství</t>
  </si>
  <si>
    <t>16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</si>
  <si>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</si>
  <si>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</si>
  <si>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-1832498224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</si>
  <si>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</si>
  <si>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"obsyp propustků, objem rýhy - lože - potrubí" 64,5*(1,3*(0,9-0,15)-0,25)</t>
  </si>
  <si>
    <t>17</t>
  </si>
  <si>
    <t>58344171</t>
  </si>
  <si>
    <t>štěrkodrť frakce 0/32</t>
  </si>
  <si>
    <t>-536145675</t>
  </si>
  <si>
    <t>46,763*2 'Přepočtené koeficientem množství</t>
  </si>
  <si>
    <t>18</t>
  </si>
  <si>
    <t>182351133</t>
  </si>
  <si>
    <t>Rozprostření a urovnání ornice ve svahu sklonu přes 1:5 strojně při souvislé ploše přes 500 m2, tl. vrstvy do 200 mm</t>
  </si>
  <si>
    <t>-2092775477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</si>
  <si>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</si>
  <si>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"odměřeno elektronicky ze Situace (př.č. 002)" 2377,0</t>
  </si>
  <si>
    <t>"Přemístění milníku - povrchová úprava" 4,0</t>
  </si>
  <si>
    <t>Součet</t>
  </si>
  <si>
    <t>19</t>
  </si>
  <si>
    <t>10364101</t>
  </si>
  <si>
    <t>zemina pro terénní úpravy -  ornice</t>
  </si>
  <si>
    <t>-445384925</t>
  </si>
  <si>
    <t>2381*0,27 'Přepočtené koeficientem množství</t>
  </si>
  <si>
    <t>20</t>
  </si>
  <si>
    <t>181951112</t>
  </si>
  <si>
    <t>Úprava pláně vyrovnáním výškových rozdílů strojně v hornině třídy těžitelnosti I, skupiny 1 až 3 se zhutněním</t>
  </si>
  <si>
    <t>2071100923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</si>
  <si>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</si>
  <si>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"odměřeno elektronicky ze Situace (př.č. 002)" 5000,0</t>
  </si>
  <si>
    <t>183403115</t>
  </si>
  <si>
    <t>Obdělání půdy kultivátorováním na svahu přes 1:5 do 1:2</t>
  </si>
  <si>
    <t>756339411</t>
  </si>
  <si>
    <t xml:space="preserve">Poznámka k souboru cen:_x000D_
1. Každé opakované obdělání půdy se oceňuje samostatně._x000D_
2. Ceny -3114 a -3115 lze použít i pro obdělání půdy aktivními branami._x000D_
</t>
  </si>
  <si>
    <t>"plocha trávníku - dle plochy rozprostření ornice" 2377,0</t>
  </si>
  <si>
    <t>22</t>
  </si>
  <si>
    <t>183405211</t>
  </si>
  <si>
    <t>Výsev trávníku hydroosevem na ornici</t>
  </si>
  <si>
    <t>1262121572</t>
  </si>
  <si>
    <t xml:space="preserve">Poznámka k souboru cen:_x000D_
1. V cenách jsou započteny náklady potřebné pro provedení hydroosevu, s výjimkou travního semene._x000D_
2. V cenách nejsou započteny náklady na:_x000D_
a) dodání travního semene, toto se oceňuje ve specifikaci,_x000D_
b) zálivku; tato se oceňuje cenami části C02 souboru cen 185 80-43 Zalití rostlin vodou,_x000D_
c) pokosení; toto se oceňuje cenami části C02 souboru cen 111 10-41 Pokosení trávníku._x000D_
</t>
  </si>
  <si>
    <t>23</t>
  </si>
  <si>
    <t>00572472</t>
  </si>
  <si>
    <t>osivo směs travní krajinná-rovinná</t>
  </si>
  <si>
    <t>kg</t>
  </si>
  <si>
    <t>-2031799630</t>
  </si>
  <si>
    <t>2381*0,025 'Přepočtené koeficientem množství</t>
  </si>
  <si>
    <t>24</t>
  </si>
  <si>
    <t>184802621</t>
  </si>
  <si>
    <t>Chemické odplevelení po založení kultury na svahu přes 1:5 do 1:2 postřikem na široko</t>
  </si>
  <si>
    <t>-2000093612</t>
  </si>
  <si>
    <t xml:space="preserve">Poznámka k souboru cen:_x000D_
1. Ceny -2613, -2617, -2623, -2627, -2633, -2637, -2643 a -2647 jsou určeny pro odplevelení ploch o ploše do 10 m2 jednotlivě, nebo pro odstranění hnízd plevelů o ploše do 20 m2 jednotlivě vzdálených od sebe nejméně 5 m._x000D_
2. Ceny nelze použít pro chemické odplevelení trávníku; tyto práce se oceňují cenami části A02 souboru cen 184 80-2 . Chemické odplevelení před založením kultury._x000D_
3. V cenách -2611 až -2614, -2621 až -2624, -2631 až –2634 a -2641 až -2644 jsou započteny i náklady na dovoz vody do 10 km._x000D_
4. V cenách o sklonu svahu přes 1:1 jsou uvažovány podmínky pro svahy běžně schůdné; bez použití lezeckých technik. V případě použití lezeckých technik se tyto náklady oceňují individuálně._x000D_
</t>
  </si>
  <si>
    <t>"1,5 * plocha trávníku" 1,5*2381,0</t>
  </si>
  <si>
    <t>25</t>
  </si>
  <si>
    <t>185803112</t>
  </si>
  <si>
    <t>Ošetření trávníku jednorázové na svahu přes 1:5 do 1:2</t>
  </si>
  <si>
    <t>86240878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</si>
  <si>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</si>
  <si>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"4 * plocha trávníku" 4*2381,0</t>
  </si>
  <si>
    <t>Zakládání</t>
  </si>
  <si>
    <t>26</t>
  </si>
  <si>
    <t>212532111</t>
  </si>
  <si>
    <t>Lože pro trativody z kameniva hrubého drceného</t>
  </si>
  <si>
    <t>1795185243</t>
  </si>
  <si>
    <t xml:space="preserve">Poznámka k souboru cen:_x000D_
1. V cenách jsou započteny i náklady na vyčištění dna rýh a na urovnání povrchu lože._x000D_
2. V ceně materiálu jsou započteny i náklady na prohození výkopku._x000D_
</t>
  </si>
  <si>
    <t>"délka dle pol. 212755214, průřezová plocha dle Vzorového řezu (př.č. 005)" 252,0*0,48*0,36</t>
  </si>
  <si>
    <t>27</t>
  </si>
  <si>
    <t>212572111</t>
  </si>
  <si>
    <t>Lože pro trativody ze štěrkopísku tříděného</t>
  </si>
  <si>
    <t>-371828514</t>
  </si>
  <si>
    <t>"lože pod propustky tl. 150 mm" 64,5 * 0,15 * 1,3</t>
  </si>
  <si>
    <t>28</t>
  </si>
  <si>
    <t>212755214</t>
  </si>
  <si>
    <t>Trativody bez lože z drenážních trubek plastových flexibilních D 100 mm</t>
  </si>
  <si>
    <t>m</t>
  </si>
  <si>
    <t>-564161553</t>
  </si>
  <si>
    <t xml:space="preserve">Poznámka k souboru cen:_x000D_
1. Ceny jsou určeny pro uložení drenážních trubek do výkopu bez lože a obsypu._x000D_
2. Lože se oceňuje cenami souboru cen 212 ..-21 Lože pod trativody._x000D_
3. Obsyp se oceňuje cenami souborů cen 175 1.-11 Obsypání potrubí části A07 katalogu 800-1 Zemní práce._x000D_
</t>
  </si>
  <si>
    <t>"odměřeno elektronicky ze Situace (př.č. 002)" 252,0</t>
  </si>
  <si>
    <t>29</t>
  </si>
  <si>
    <t>213141111</t>
  </si>
  <si>
    <t>Zřízení vrstvy z geotextilie filtrační, separační, odvodňovací, ochranné, výztužné nebo protierozní v rovině nebo ve sklonu do 1:5, šířky do 3 m</t>
  </si>
  <si>
    <t>-1377498195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</si>
  <si>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</si>
  <si>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"délka dle pol. 212755214, rozvinutá šířka dle Vzorového řezu (př.č. 005)" 252*(3*0,48+2*0,36)</t>
  </si>
  <si>
    <t>30</t>
  </si>
  <si>
    <t>69311006</t>
  </si>
  <si>
    <t>geotextilie tkaná separační, filtrační, výztužná PP pevnost v tahu 15kN/m</t>
  </si>
  <si>
    <t>-772063490</t>
  </si>
  <si>
    <t>544,32*1,15 'Přepočtené koeficientem množství</t>
  </si>
  <si>
    <t>31</t>
  </si>
  <si>
    <t>273313511</t>
  </si>
  <si>
    <t>Základy z betonu prostého desky z betonu kamenem neprokládaného tř. C 12/15</t>
  </si>
  <si>
    <t>-2133550851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</si>
  <si>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</si>
  <si>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>"Přemístění milníku - podkladní beton pod základy" 0,225</t>
  </si>
  <si>
    <t>32</t>
  </si>
  <si>
    <t>275313611</t>
  </si>
  <si>
    <t>Základy z betonu prostého patky a bloky z betonu kamenem neprokládaného tř. C 16/20</t>
  </si>
  <si>
    <t>-1028885706</t>
  </si>
  <si>
    <t>"Přemístění milníku - základový blok" 1,800</t>
  </si>
  <si>
    <t>33</t>
  </si>
  <si>
    <t>275351121</t>
  </si>
  <si>
    <t>Bednění základů patek zřízení</t>
  </si>
  <si>
    <t>-452176728</t>
  </si>
  <si>
    <t xml:space="preserve">Poznámka k souboru cen:_x000D_
1. Ceny jsou určeny pro bednění ve volném prostranství, ve volných nebo zapažených jamách, rýhách a šachtách._x000D_
2. Kruhové nebo obloukové bednění poloměru do 1 m se oceňuje individuálně._x000D_
</t>
  </si>
  <si>
    <t>"Přemístění milníku - bednění základového bloku" 4,0</t>
  </si>
  <si>
    <t>34</t>
  </si>
  <si>
    <t>275351122</t>
  </si>
  <si>
    <t>Bednění základů patek odstranění</t>
  </si>
  <si>
    <t>-363305575</t>
  </si>
  <si>
    <t>Vodorovné konstrukce</t>
  </si>
  <si>
    <t>35</t>
  </si>
  <si>
    <t>451319777</t>
  </si>
  <si>
    <t>Podklad nebo lože pod dlažbu (přídlažbu) Příplatek k cenám za každých dalších i započatých 10 mm tloušťky podkladu nebo lože přes 100 mm z betonu prostého</t>
  </si>
  <si>
    <t>666122008</t>
  </si>
  <si>
    <t xml:space="preserve">Poznámka k souboru cen:_x000D_
1. Ceny lze použít i pro podklad nebo lože pod dlažby silničních příkopů a kuželů._x000D_
2. Ceny nelze použít pro:_x000D_
a) lože rigolů dlážděných, které je započteno v cenách souborů cen 597 . 6- . 1 Rigol dlážděný, 597 17- . 1 Rigol krajnicový s kamennou obrubou a 597 16-1111 Rigol dlážděný z lomového kamene,_x000D_
b) podklad nebo lože pod dlažby (přídlažby) související s vodotečí, které se oceňují cenami části A 01 katalogu 832-1 Hráze a úpravy na tocích - úpravy toků a kanálů._x000D_
3. V cenách -7777 Podklad z prohozené zeminy, -9777 Příplatek za dalších 10 mm tloušťky z prohozené zeminy, -9779 Příplatek za sklon přes 1:5 z prohozené zeminy jsou započteny i náklady na prohození zeminy._x000D_
4. V cenách nejsou započteny náklady na:_x000D_
a) opatření zeminy a její přemístění k místu zabudování, které se oceňují podle ustanovení čl. 3111 Všeobecných podmínek části A 01 tohoto katalogu,_x000D_
b) úpravu pláně, která se oceňuje u silnic cenami části A 01, u dálnic cenami části A 02 katalogu 800-1 Zemní práce,_x000D_
c) odklizení odpadu po prohození zeminy, které se oceňuje cenami části A 01 katalogu 800-1 Zemní práce,_x000D_
d) svahování, které se oceňuje cenami části A 01 katalogu 800-1 Zemní práce._x000D_
</t>
  </si>
  <si>
    <t xml:space="preserve">"příplatek k pol. 594511111, celková tl. podkladního betonu 150 mm, tzn. příplatek za 100 mm pro plochu 50,4 m2" 10*50,4 </t>
  </si>
  <si>
    <t>Komunikace pozemní</t>
  </si>
  <si>
    <t>36</t>
  </si>
  <si>
    <t>564921411R</t>
  </si>
  <si>
    <t>Zřízení podkladu nebo podsypu z asfaltového recyklátu s rozprostřením a zhutněním, po zhutnění tl. 60 mm</t>
  </si>
  <si>
    <t>-1026505222</t>
  </si>
  <si>
    <t>Poznámka k položce:_x000D_
použita ZAS z frézování stávajících vozovek viz "Bilance využití vyzískaných asfaltových směsí na stavbě"</t>
  </si>
  <si>
    <t>37</t>
  </si>
  <si>
    <t>564951413R</t>
  </si>
  <si>
    <t>Zřízení podkladu nebo podsypu z asfaltového recyklátu s rozprostřením a zhutněním, po zhutnění tl. 150 mm</t>
  </si>
  <si>
    <t>-809507796</t>
  </si>
  <si>
    <t>2*vjezdy_D1N2</t>
  </si>
  <si>
    <t>38</t>
  </si>
  <si>
    <t>56495141R1</t>
  </si>
  <si>
    <t>Zřízení podkladu nebo podsypu z asfaltového recyklátu s rozprostřením a zhutněním, po zhutnění tl. do 250 mm</t>
  </si>
  <si>
    <t>-305385981</t>
  </si>
  <si>
    <t>2*voz_D0N2</t>
  </si>
  <si>
    <t>2*STO_D1D3 "vrstvy tl. 250 + 240 mm"</t>
  </si>
  <si>
    <t>39</t>
  </si>
  <si>
    <t>565155111</t>
  </si>
  <si>
    <t>Asfaltový beton vrstva podkladní ACP 16 (obalované kamenivo střednězrnné - OKS) s rozprostřením a zhutněním v pruhu šířky přes 1,5 do 3 m, po zhutnění tl. 70 mm</t>
  </si>
  <si>
    <t>-1928057354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</si>
  <si>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</si>
  <si>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40</t>
  </si>
  <si>
    <t>56516612R</t>
  </si>
  <si>
    <t>Asfaltový beton vrstva podkladní VMT 22 (obalované kamenivo s asfaltovým pojivem s vysokým modulem tuhosti) s rozprostřením a zhutněním v pruhu šířky přes 3 m, po zhutnění tl. 80 mm</t>
  </si>
  <si>
    <t>962188799</t>
  </si>
  <si>
    <t xml:space="preserve">Poznámka k souboru cen:_x000D_
1. ČSN EN 13108-1 připouští pro ACP 22 pouze tl. 60 až 100 mm._x000D_
</t>
  </si>
  <si>
    <t>41</t>
  </si>
  <si>
    <t>56752113R</t>
  </si>
  <si>
    <t>Recyklace znovuzískané asfaltové směsi (70%) a vybouraných podkladních štěrkových vrstev (30%) pro použití do podkladních vrstev komunikací</t>
  </si>
  <si>
    <t>1412402959</t>
  </si>
  <si>
    <t>Poznámka k položce:_x000D_
Položka obsahuje: veškeré náklady spojené s recyklací ZAS z frézování stávajících komunikací (cca 70%) a štěrku z vybourání podkladních vrstev (cca 30%) za účelem výroby recyklační směsi pro použití do podkladních vrstev komunikací; náklady na pořízení a dopravu ostatních vstupních materiálů pro výrobu recyklátu; nezbytnou přepravu z místa frézování/recyklace na místo uložení._x000D_
_x000D_
Položka neobsahuje: frézování asfaltových ploch - obsaženo v samostatné položkce. Ukládání recyklátu do podkladních vrstev - obsaženo v samostatné položce. Náklady na dočasné umístění ZAS/recyklátu v případě, kdy nelze zajistit okamžité zabudování na místě. V daném případě je nutné s materiálem nakládat jako s nebezpečným odpadem - řešeno v samostatné položce._x000D_
_x000D_
Měrná jednotka: 1 m3 = 1 m3 vyrobeného recyklátu pro uložení do podkladních vrstev komunikací</t>
  </si>
  <si>
    <t>"pol. 564921411R: tl. 60 mm"</t>
  </si>
  <si>
    <t>385,0*0,06</t>
  </si>
  <si>
    <t>"pol. 564921413R: tl. 150 mm"</t>
  </si>
  <si>
    <t>639,0*0,15</t>
  </si>
  <si>
    <t>"pol. 56492141R1: tl. 250 mm"</t>
  </si>
  <si>
    <t>9368,0*0,25</t>
  </si>
  <si>
    <t>42</t>
  </si>
  <si>
    <t>569851111</t>
  </si>
  <si>
    <t>Zpevnění krajnic nebo komunikací pro pěší s rozprostřením a zhutněním, po zhutnění štěrkodrtí tl. 150 mm</t>
  </si>
  <si>
    <t>401999748</t>
  </si>
  <si>
    <t xml:space="preserve">Poznámka k souboru cen:_x000D_
1. V cenách 51-11 až 55-11 jsou započteny i náklady na prohození zeminy._x000D_
2. V cenách 51-11 až 55-11 nejsou započteny náklady na:_x000D_
a) opatření zeminy a její přemístění k místu zabudování, které se oceňují podle čl. 3111 Všeobecných podmínek části A 01 tohoto katalogu,_x000D_
b) odklizení odpadu po prohození zeminy, které se oceňuje cenami části A 01 katalogu 800-1 Zemní práce._x000D_
</t>
  </si>
  <si>
    <t>"odměřeno elektronicky ze Situace (př.č. 002) a Vzorového řezu (př.č. 005)" 0,75*900,0</t>
  </si>
  <si>
    <t>43</t>
  </si>
  <si>
    <t>571908111</t>
  </si>
  <si>
    <t>Kryt vymývaným dekoračním kamenivem (kačírkem) tl. 200 mm</t>
  </si>
  <si>
    <t>-1351935767</t>
  </si>
  <si>
    <t>"Přemístění milníku - obsypání kačírkem" 5,0</t>
  </si>
  <si>
    <t>44</t>
  </si>
  <si>
    <t>573191111</t>
  </si>
  <si>
    <t>Postřik infiltrační kationaktivní emulzí v množství 1,00 kg/m2</t>
  </si>
  <si>
    <t>1449770609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</si>
  <si>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</si>
  <si>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45</t>
  </si>
  <si>
    <t>573231106</t>
  </si>
  <si>
    <t>Postřik spojovací PS bez posypu kamenivem ze silniční emulze, v množství 0,30 kg/m2</t>
  </si>
  <si>
    <t>1260950927</t>
  </si>
  <si>
    <t>46</t>
  </si>
  <si>
    <t>576133221</t>
  </si>
  <si>
    <t>Asfaltový koberec mastixový SMA 11 (AKMS) s rozprostřením a se zhutněním v pruhu šířky přes 3 m, po zhutnění tl. 40 mm</t>
  </si>
  <si>
    <t>1599588513</t>
  </si>
  <si>
    <t>"odměřeno elektronicky ze Situace (př.č. 002)" 4046</t>
  </si>
  <si>
    <t>47</t>
  </si>
  <si>
    <t>577133111</t>
  </si>
  <si>
    <t>Asfaltový beton vrstva obrusná ACO 8 (ABJ) s rozprostřením a se zhutněním z nemodifikovaného asfaltu v pruhu šířky do 3 m, po zhutnění tl. 40 mm</t>
  </si>
  <si>
    <t>-918587374</t>
  </si>
  <si>
    <t>"odměřeno elektronicky ze Situace (př.č. 002)" 385,0</t>
  </si>
  <si>
    <t>"odečet signálních a varovných pásů, dle pol. 596811120" -21,63</t>
  </si>
  <si>
    <t>48</t>
  </si>
  <si>
    <t>577134111</t>
  </si>
  <si>
    <t>Asfaltový beton vrstva obrusná ACO 11 (ABS) s rozprostřením a se zhutněním z nemodifikovaného asfaltu v pruhu šířky do 3 m tř. I, po zhutnění tl. 40 mm</t>
  </si>
  <si>
    <t>-1804819984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</si>
  <si>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</si>
  <si>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"odměřeno elektronicky ze Situace (př.č. 002)" 127,0</t>
  </si>
  <si>
    <t>49</t>
  </si>
  <si>
    <t>577176121</t>
  </si>
  <si>
    <t>Asfaltový beton vrstva ložní ACL 22 (ABVH) s rozprostřením a zhutněním z nemodifikovaného asfaltu v pruhu šířky přes 3 m, po zhutnění tl. 80 mm</t>
  </si>
  <si>
    <t>-74981473</t>
  </si>
  <si>
    <t xml:space="preserve">Poznámka k souboru cen:_x000D_
1. Cenami 577 1.-60 lze oceňovat např. chodníky, úzké cesty a vjezdy v pruhu šířky do 1,5 m jakékoliv délky a jednotlivé plochy velikosti do 10 m2._x000D_
2. ČSN EN 13108-1 připouští pro ACL 22 pouze tl. 60 až 90 mm._x000D_
</t>
  </si>
  <si>
    <t>50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</si>
  <si>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</si>
  <si>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</si>
  <si>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-1553101300</t>
  </si>
  <si>
    <t xml:space="preserve">Poznámka k souboru cen:_x000D_
1. Ceny 591 1.- pro dlažbu z kostek velkých jsou určeny pro dlažbu úhlopříčnou a řádkovou._x000D_
2. Ceny 591 2.- pro dlažbu z kostek drobných jsou určeny pro dlažbu úhlopříčnou, řádkovou a kroužkovou._x000D_
3. Dlažba vějířová z kostek drobných se oceňuje cenami 591 41-2111 a 591 44-2111 Kladení dlažby z mozaiky dvoubarevné a vícebarevné komunikací pro pěší._x000D_
4. V cenách jsou započteny i náklady na dodání hmot pro lože a na dodání téhož materiálu na výplň spár._x000D_
5. V cenách nejsou započteny náklady na:_x000D_
a) dodání dlažebních kostek, které se oceňuje ve specifikaci; ztratné lze dohodnout_x000D_
- u velkých kostek ve výši 1 %,_x000D_
- u drobných kostek ve výši 2 %,_x000D_
b) vyplnění spár dlažby živičnou zálivkou, které se oceňuje cenami souboru cen 599 1 . -11 Zálivka živičná spár dlažby._x000D_
6. Část lože přesahující tloušťku 50 mm se oceňuje cenami souboru cen 451 31-97 Příplatek za každých dalších 10 mm tloušťky podkladu nebo lože._x000D_
</t>
  </si>
  <si>
    <t xml:space="preserve">"odměřeno elektronicky ze Situace (př.č. 002)" </t>
  </si>
  <si>
    <t>"středový ostrůvek + dělící ostrůvky" 518,0+120,0</t>
  </si>
  <si>
    <t>51</t>
  </si>
  <si>
    <t>58381007</t>
  </si>
  <si>
    <t>kostka dlažební žula drobná 8/10</t>
  </si>
  <si>
    <t>1968495280</t>
  </si>
  <si>
    <t>638*1,02 'Přepočtené koeficientem množství</t>
  </si>
  <si>
    <t>52</t>
  </si>
  <si>
    <t>594511111</t>
  </si>
  <si>
    <t>Dlažba nebo přídlažba z lomového kamene lomařsky upraveného rigolového v ploše vodorovné nebo ve sklonu tl. do 250 mm, bez vyplnění spár, s provedením lože tl. 50 mm z betonu</t>
  </si>
  <si>
    <t>803143149</t>
  </si>
  <si>
    <t xml:space="preserve">Poznámka k souboru cen:_x000D_
1. Ceny jsou určeny:_x000D_
a) pro jakýkoliv sklon plochy,_x000D_
b) i pro dlažby (přídlažby) silničních příkopů a kuželů._x000D_
2. Ceny nelze použít pro:_x000D_
a) rigoly dlážděné, které se oceňují cenami souborů cen 597 . 6- . 1 Rigol dlážděný, 597 17- . 1 Rigol krajnicový s kamennou obrubou a 597 17- . 1 Rigol dlážděný z lomového kamene,_x000D_
b) dlažbu nebo přídlažbu svahů nebo kuželů souvisejících s vodotečí, která se oceňuje cenami části A 01 katalogu 832-1 Hráze a úpravy na tocích-úpravy toků a kanály._x000D_
3. Část lože přesahující tl. 50 mm se oceňuje cenami souboru cen 451 31-97 Příplatek za každých dalších 10 mm tloušťky podkladu nebo lože._x000D_
4. V ceně -1111 jsou započteny i náklady na prohození zeminy._x000D_
5. V cenách nejsou započteny náklady na:_x000D_
a) provedení podkladu pod lože, které se oceňuje cenami souboru cen 451 . . - . . Podklad nebo lože pod dlažbu,_x000D_
b) vyplnění spár, které se oceňuje cenami souboru cen 599 . . -2 . Vyplnění spár dlažby,_x000D_
c) opatření zeminy a její přemístění k místu zabudování, které se oceňují podle ustanovení čl. 3111 Všeobecných podmínek části A 01 tohoto katalogu,_x000D_
d) odklizení odpadu po prohození zeminy, které se oceňuje cenami části A 01 katalogu 800-1 Zemní práce._x000D_
6. Množství měrných jednotek se určuje v m2 rozvinuté dlážděné plochy._x000D_
</t>
  </si>
  <si>
    <t>"trubní propustky - kamenné odláždění čel propustků, délka * šířka 1,5 m" (3,5+3,5+2,5+2,0+4,0+4,0+2,5+2,4+2,1+2,1+2,5+2,5) * 1,5</t>
  </si>
  <si>
    <t>53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</si>
  <si>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</si>
  <si>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</si>
  <si>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1151817812</t>
  </si>
  <si>
    <t xml:space="preserve">Poznámka k souboru cen:_x000D_
1. V cenách jsou započteny i náklady na dodání hmot pro lože a na dodání materiálu pro výplň spár._x000D_
2. V cenách nejsou započteny náklady na dodání dlaždic, které se oceňují ve specifikaci; ztratné lze dohodnout u plochy_x000D_
a) do 100 m2 ve výši 3 %,_x000D_
b) přes 100 do 300 m2 ve výši 2 %,_x000D_
c) přes 300 m2 ve výši 1 %._x000D_
3. Část lože přesahující tloušťku 30 mm se oceňuje cenami souboru cen 451 . . -9 . Příplatek za každých dalších 10 mm tloušťky podkladu nebo lože._x000D_
</t>
  </si>
  <si>
    <t>"odměřeno elektronicky ze Situace (př.č. 002): signální a varovné pásy v chodníku" 3,92+3,60+3,96+3,93+3,60+2,62</t>
  </si>
  <si>
    <t>54</t>
  </si>
  <si>
    <t>59245225</t>
  </si>
  <si>
    <t>dlažba tvar obdélník betonová pro nevidomé 200x100x80mm přírodní</t>
  </si>
  <si>
    <t>1720683913</t>
  </si>
  <si>
    <t>21,63*1,03 'Přepočtené koeficientem množství</t>
  </si>
  <si>
    <t>55</t>
  </si>
  <si>
    <t>599632111</t>
  </si>
  <si>
    <t>Vyplnění spár dlažby (přídlažby) z lomového kamene v jakémkoliv sklonu plochy a jakékoliv tloušťky cementovou maltou se zatřením</t>
  </si>
  <si>
    <t>-1755369669</t>
  </si>
  <si>
    <t xml:space="preserve">Poznámka k souboru cen:_x000D_
1. Ceny lze použít i pro vyplnění spár dlažby (přídlažby) silničních příkopů a kuželů._x000D_
</t>
  </si>
  <si>
    <t>Ostatní konstrukce a práce, bourání</t>
  </si>
  <si>
    <t>56</t>
  </si>
  <si>
    <t>911001R01</t>
  </si>
  <si>
    <t xml:space="preserve">Přesun historického milníku autojeřábem s osazením do nové pozice vč. podlití sloupu (osazení do mazaniny) v nové poloze, případně kotvení do základu </t>
  </si>
  <si>
    <t>kus</t>
  </si>
  <si>
    <t>1289028571</t>
  </si>
  <si>
    <t>Poznámka k položce:_x000D_
Položka obsahuje kompletní náklady spojené s přesunem historického milníku ze stávající do nové polohy, vč. pronájmu potřebné mobilní techniky (autojeřábu), včetně osazení a kotvení do nového základu, vč. zajištění proti poškození během přesunu. Položka obsahuje veškerý potřebný materiál.</t>
  </si>
  <si>
    <t>"Přesunutí milníku" 1</t>
  </si>
  <si>
    <t>57</t>
  </si>
  <si>
    <t>911381212</t>
  </si>
  <si>
    <t>Městská ochranná zábrana průběžná délky 1 m, výšky 0,5 m</t>
  </si>
  <si>
    <t>328341570</t>
  </si>
  <si>
    <t xml:space="preserve">Poznámka k souboru cen:_x000D_
1. Ceny obsahují náklady na:_x000D_
a) osazení zábrany na konstrukci vozovky nebo chodníku,_x000D_
b) směrové a výškové vyrovnání dílců,_x000D_
c) dodávku montážního materiálu a spojek,_x000D_
d) náklady na manipulaci jeřábem._x000D_
2. V cenách nejsou započteny náklady, které se oceňují cenami katalogu 821-1 Mosty:_x000D_
a) na podkladní vyrovnávací vrstvu z plastbetonu nebo modifikovaného betonu,_x000D_
b) na broušení nerovností plochy konstrukce pro uložení betonového dílce,_x000D_
c) na osazení snímatelného svodidlového madla._x000D_
</t>
  </si>
  <si>
    <t xml:space="preserve">"odečteno ze Situace (př.č. 002): ochrana 2 přechodů, 2 ks á 1 m" 2*2 </t>
  </si>
  <si>
    <t>58</t>
  </si>
  <si>
    <t>911381232</t>
  </si>
  <si>
    <t>Městská ochranná zábrana oblouk pravoúhlý o poloměru 1 m, výšky 0,5 m</t>
  </si>
  <si>
    <t>721324716</t>
  </si>
  <si>
    <t xml:space="preserve">"odečteno ze Situace (př.č. 002): ochrana 2 přechodů, 2 ks" 2*2 </t>
  </si>
  <si>
    <t>59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</si>
  <si>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</si>
  <si>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</si>
  <si>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390291226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</si>
  <si>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</si>
  <si>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60</t>
  </si>
  <si>
    <t>59217034</t>
  </si>
  <si>
    <t>obrubník betonový silniční 1000x150x300mm</t>
  </si>
  <si>
    <t>-1709429132</t>
  </si>
  <si>
    <t xml:space="preserve">"odměřeno elektronicky ze Situace (př.č. 002)" 290,0 </t>
  </si>
  <si>
    <t>61</t>
  </si>
  <si>
    <t>5921702R</t>
  </si>
  <si>
    <t>obrubník betonový silniční pro tvorbu kruhových objezdů - přímé i obloukové kusy</t>
  </si>
  <si>
    <t>-1976355602</t>
  </si>
  <si>
    <t>"odměřeno elektronicky ze Situace (př.č. 002)" 142,0</t>
  </si>
  <si>
    <t>62</t>
  </si>
  <si>
    <t>5921703R</t>
  </si>
  <si>
    <t>obrubník betonový silniční 1000x150x250mm</t>
  </si>
  <si>
    <t>1968595600</t>
  </si>
  <si>
    <t>"odměřeno elektronicky ze Situace (př.č. 002), žebra v prstenci" 99,0</t>
  </si>
  <si>
    <t>63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</si>
  <si>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</si>
  <si>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</si>
  <si>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-1447017373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</si>
  <si>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4. Měrná jednotka u příplatků je m délky obrubníku._x000D_
</t>
  </si>
  <si>
    <t>64</t>
  </si>
  <si>
    <t>59217016</t>
  </si>
  <si>
    <t>obrubník betonový chodníkový 1000x80x250mm</t>
  </si>
  <si>
    <t>233100517</t>
  </si>
  <si>
    <t>"odměřeno elektronicky ze Situace (př.č. 002)" 454,0</t>
  </si>
  <si>
    <t>65</t>
  </si>
  <si>
    <t>919112233</t>
  </si>
  <si>
    <t>Řezání dilatačních spár v živičném krytu vytvoření komůrky pro těsnící zálivku šířky 20 mm, hloubky 40 mm</t>
  </si>
  <si>
    <t>-942183328</t>
  </si>
  <si>
    <t xml:space="preserve">Poznámka k souboru cen:_x000D_
1. V cenách jsou započteny i náklady na vyčištění spár po řezání._x000D_
</t>
  </si>
  <si>
    <t>"odměřeno elektronicky ze Situace (př.č. 002)" 9,3+8,1+12,7+7,7</t>
  </si>
  <si>
    <t>66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</si>
  <si>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</si>
  <si>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</si>
  <si>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-550142372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</si>
  <si>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</si>
  <si>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67</t>
  </si>
  <si>
    <t>919551114</t>
  </si>
  <si>
    <t>Zřízení propustku z trub plastových polyetylenových rýhovaných se spojkami nebo s hrdlem DN 600 mm</t>
  </si>
  <si>
    <t>-555094878</t>
  </si>
  <si>
    <t xml:space="preserve">Poznámka k souboru cen:_x000D_
1. V cenách nejsou započteny náklady na:_x000D_
a) zhotovení otevřené stavební jámy, zemní konstrukce přesýpaného objektu ze vhodných zemin hutněných po vrstvách 150 až 200 mm, které se oceňují podle katalogu 800-1 Zemní práce,_x000D_
b) podkladní a vyrovnávací vrstvy, které se oceňují souborem cen 4515··1·· Lože pod potrubí, stoky a drobné objekty nebo souborem cen 4523··1·· Podkladní a zajišťovací konstrukce z betonu, části A01 katalogu 827-1 Vedení trubní, dálková a přípojná – vodovod a kanalizace,_x000D_
c) dodávku trub a spojek, které se oceňují zvlášť ve specifikaci, ztratné lze dohodnout ve směrné výši 1,5 %. Součástí dodávky trub je i jejich úprava podle konkrétních podmínek stavby (seříznutí, zkosení, vytvoření otvorů, apod.)._x000D_
</t>
  </si>
  <si>
    <t>68</t>
  </si>
  <si>
    <t>28617272</t>
  </si>
  <si>
    <t>trubka kanalizační PP korugovaná DN 600x6000mm SN12</t>
  </si>
  <si>
    <t>-138168873</t>
  </si>
  <si>
    <t>"trubní propustky (1-6)" 14,9+7,8+15,5+8,0+7,2+11,1</t>
  </si>
  <si>
    <t>"Součástí dodávky trub je i jejich úprava podle konkrétních podmínek stavby (seříznutí, zkosení, vytvoření otvorů, apod.)"</t>
  </si>
  <si>
    <t>64,5*1,015 'Přepočtené koeficientem množství</t>
  </si>
  <si>
    <t>69</t>
  </si>
  <si>
    <t>919735114</t>
  </si>
  <si>
    <t>Řezání stávajícího živičného krytu nebo podkladu hloubky přes 150 do 200 mm</t>
  </si>
  <si>
    <t>-1809153271</t>
  </si>
  <si>
    <t xml:space="preserve">Poznámka k souboru cen:_x000D_
1. V cenách jsou započteny i náklady na spotřebu vody._x000D_
</t>
  </si>
  <si>
    <t>70</t>
  </si>
  <si>
    <t>938902113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</si>
  <si>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</si>
  <si>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-1860586504</t>
  </si>
  <si>
    <t xml:space="preserve">Poznámka k souboru cen:_x000D_
1. Ceny nelze použít pro čištění příkopů zakrytých; toto čištění se oceňuje individuálně._x000D_
2. Pro volbu ceny se objem nánosu na 1 m délky příkopu určí jako podíl celkového množství nánosu všech příkopů objektu a jejich celkové délky._x000D_
3. V cenách nejsou započteny náklady na vodorovnou dopravu odstraněného materiálu, která se oceňuje cenami souboru cen 997 22-15 Vodorovná doprava suti._x000D_
</t>
  </si>
  <si>
    <t>"odměřeno elektronicky ze Situace (př.č. 002)" 217+52+109+102</t>
  </si>
  <si>
    <t>71</t>
  </si>
  <si>
    <t>938908411</t>
  </si>
  <si>
    <t>Čištění vozovek splachováním vodou povrchu podkladu nebo krytu živičného, betonového nebo dlážděného</t>
  </si>
  <si>
    <t>-1902861274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</si>
  <si>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</si>
  <si>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"čištění vozovek během stavby" 2*5000,0</t>
  </si>
  <si>
    <t>72</t>
  </si>
  <si>
    <t>961044111</t>
  </si>
  <si>
    <t>Bourání základů z betonu prostého</t>
  </si>
  <si>
    <t>1079340968</t>
  </si>
  <si>
    <t>"Přemístění milníku - vybourání stávajícího základu" 1,800</t>
  </si>
  <si>
    <t>"Pozn: zásyp jámy je obsažen v násypech komunikací"</t>
  </si>
  <si>
    <t>997</t>
  </si>
  <si>
    <t>Přesun sutě</t>
  </si>
  <si>
    <t>73</t>
  </si>
  <si>
    <t>997221551</t>
  </si>
  <si>
    <t>Vodorovná doprava suti bez naložení, ale se složením a s hrubým urovnáním ze sypkých materiálů, na vzdálenost do 1 km</t>
  </si>
  <si>
    <t>-692038345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</si>
  <si>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</si>
  <si>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74</t>
  </si>
  <si>
    <t>997221559</t>
  </si>
  <si>
    <t>Vodorovná doprava suti bez naložení, ale se složením a s hrubým urovnáním Příplatek k ceně za každý další i započatý 1 km přes 1 km</t>
  </si>
  <si>
    <t>-1067777080</t>
  </si>
  <si>
    <t>4513,612*24 'Přepočtené koeficientem množství</t>
  </si>
  <si>
    <t>75</t>
  </si>
  <si>
    <t>997221861</t>
  </si>
  <si>
    <t>Poplatek za uložení stavebního odpadu na recyklační skládce (skládkovné) z prostého betonu zatříděného do Katalogu odpadů pod kódem 17 01 01</t>
  </si>
  <si>
    <t>1270434781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</si>
  <si>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</si>
  <si>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"prostý beton z demolice základu milníku" 3,600</t>
  </si>
  <si>
    <t>76</t>
  </si>
  <si>
    <t>997221873</t>
  </si>
  <si>
    <t>Poplatek za uložení stavebního odpadu na recyklační skládce (skládkovné) zeminy a kamení zatříděného do Katalogu odpadů pod kódem 17 05 04</t>
  </si>
  <si>
    <t>273299215</t>
  </si>
  <si>
    <t>"podkladní vrstvy stávajících vozovek" 3547,982</t>
  </si>
  <si>
    <t>"odpad z čištění příkopů" 155,520</t>
  </si>
  <si>
    <t>"odpad z čištění vozovek" 100,000</t>
  </si>
  <si>
    <t>77</t>
  </si>
  <si>
    <t>997221875</t>
  </si>
  <si>
    <t>Poplatek za uložení stavebního odpadu na recyklační skládce (skládkovné) asfaltového bez obsahu dehtu zatříděného do Katalogu odpadů pod kódem 17 03 02</t>
  </si>
  <si>
    <t>-1196638676</t>
  </si>
  <si>
    <t>"odpad s obsahem PAU T2, dle Bilance využití vyzískaných asfaltových směsí na stavbě, 2,56 t/m3"</t>
  </si>
  <si>
    <t>253,96*2,56</t>
  </si>
  <si>
    <t>78</t>
  </si>
  <si>
    <t>99722187R</t>
  </si>
  <si>
    <t>Poplatek za uložení stavebního odpadu na skládce nebezpečných odpadů (skládkovné) asfaltového s obsahem dehtu zatříděného do Katalogu odpadů pod kódem 17 03 01</t>
  </si>
  <si>
    <t>1981587844</t>
  </si>
  <si>
    <t>"odpad s obsahem PAU T3 a T4, dle Bilance využití vyzískaných asfaltových směsí na stavbě, 2,56 t/m3"</t>
  </si>
  <si>
    <t>22,031*2,56</t>
  </si>
  <si>
    <t>79</t>
  </si>
  <si>
    <t>99729101R</t>
  </si>
  <si>
    <t>Dočasné uložení znovuzískané asfaltové směsi třídy 3 a 4 (ZAS T3, ZAS T4) na mezideponii splňující parametry skládky nebezpečného odpadu - uložení do kontejnerů</t>
  </si>
  <si>
    <t>-94187108</t>
  </si>
  <si>
    <t>Poznámka k položce:_x000D_
Položka obsahuje veškeré náklady spojené s přesuny, ukládáním a nákládáním uvedeného materiálu, který nebude možné okamžitě zabudovat na místě._x000D_
_x000D_
Položka neobsahuje: dodávku a pronájem kontejnerů - obsaženo v samostatné položce</t>
  </si>
  <si>
    <t>"dle Bilance využití vyzískaných asfaltových směsí na stavbě:"</t>
  </si>
  <si>
    <t>"1. etapa"</t>
  </si>
  <si>
    <t>120,0</t>
  </si>
  <si>
    <t>"6. etapa"</t>
  </si>
  <si>
    <t>83,0</t>
  </si>
  <si>
    <t>80</t>
  </si>
  <si>
    <t>99729102R</t>
  </si>
  <si>
    <t xml:space="preserve">Pronájem kontejneru o rozměrech 6500x2300x2440 mm s objemem 36,9 m3 pro dočasné uložení recyklátu asfaltových směsí s obsahem PAU T3 a T4 na stavbě </t>
  </si>
  <si>
    <t>ksměsíc</t>
  </si>
  <si>
    <t>-607711535</t>
  </si>
  <si>
    <t>Poznámka k položce:_x000D_
Položka obsahuje pronájem kontejneru pro dočasné uložení recyklátu po dobu 1 měsíce. Kontejner musí splňovat požadavky pro dočasné uložení nebezpečného odpadu. Součástí jednotkové ceny je dovezení kontejneru ze skladu na stavbu a jeho odvoz zpět, případná další manipulace s kontejnery._x000D_
_x000D_
Měrná jednotka: 1 ksměsíc = pronájem 1 kusu kontejneru po dobu 1 měsíce</t>
  </si>
  <si>
    <t>"1. etapa: 4 kusy, 2 měsíce"</t>
  </si>
  <si>
    <t>4*2</t>
  </si>
  <si>
    <t>"6. etapa: 3 kusy, 1 měsíc"</t>
  </si>
  <si>
    <t>3*1</t>
  </si>
  <si>
    <t>998</t>
  </si>
  <si>
    <t>Přesun hmot</t>
  </si>
  <si>
    <t>81</t>
  </si>
  <si>
    <t>998225111</t>
  </si>
  <si>
    <t>Přesun hmot pro komunikace s krytem z kameniva, monolitickým betonovým nebo živičným dopravní vzdálenost do 200 m jakékoliv délky objektu</t>
  </si>
  <si>
    <t>2045174531</t>
  </si>
  <si>
    <t xml:space="preserve">Poznámka k souboru cen:_x000D_
1. Ceny lze použít i pro plochy letišť s krytem monolitickým betonovým nebo živičným._x000D_
</t>
  </si>
  <si>
    <t>SO 03 - Dopravní značení</t>
  </si>
  <si>
    <t>912211111</t>
  </si>
  <si>
    <t>Montáž směrového sloupku plastového s odrazkou prostým uložením bez betonového základu silničního</t>
  </si>
  <si>
    <t>-1393691062</t>
  </si>
  <si>
    <t xml:space="preserve">Poznámka k souboru cen:_x000D_
1. V cenách jsou započteny i náklady:_x000D_
a) u cen 912 21-1111 a -1112 na vykopání jamek pro sloupky s odhozením výkopku na hromadu nebo naložením na dopravní prostředek,_x000D_
b) u ceny 912 21-1121 na spojovací materiál,_x000D_
c) u ceny 912 21-1131 na vyvrtání otvoru a lepidlo._x000D_
2. V cenách nejsou započteny náklady:_x000D_
a) na dodání sloupku, tyto se oceňují ve specifikaci,_x000D_
b) u ceny 912 21-1131 i na spojovací materiál, který je součástí dodávky sloupku,_x000D_
c) odklizení výkopku, tyto se oceňují cenami části A 01 katalogu 800-1 Zemní práce._x000D_
</t>
  </si>
  <si>
    <t>"odečteno ze Situace DDZ (př.č. 002): bílé Z11b + červené Z11c" 36 + 4</t>
  </si>
  <si>
    <t>40445158</t>
  </si>
  <si>
    <t>sloupek směrový silniční plastový 1,2m</t>
  </si>
  <si>
    <t>-1184020941</t>
  </si>
  <si>
    <t>914111111</t>
  </si>
  <si>
    <t>Montáž svislé dopravní značky základní velikosti do 1 m2 objímkami na sloupky nebo konzoly</t>
  </si>
  <si>
    <t>2115700664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</si>
  <si>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</si>
  <si>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40445601</t>
  </si>
  <si>
    <t>výstražné dopravní značky A1-A30, A33 900mm</t>
  </si>
  <si>
    <t>976637788</t>
  </si>
  <si>
    <t>"odečteno ze Situace DDZ (př.č. 002): A4" 2</t>
  </si>
  <si>
    <t>40445609</t>
  </si>
  <si>
    <t>značky upravující přednost P1, P4 900mm</t>
  </si>
  <si>
    <t>1300015880</t>
  </si>
  <si>
    <t>"odečteno ze Situace DDZ (př.č. 002): P4" 5</t>
  </si>
  <si>
    <t>40445611</t>
  </si>
  <si>
    <t>značky upravující přednost P2, P3, P8 500mm</t>
  </si>
  <si>
    <t>1120414440</t>
  </si>
  <si>
    <t>"odečteno ze Situace DDZ (př.č. 002): P3" 4</t>
  </si>
  <si>
    <t>40445620</t>
  </si>
  <si>
    <t>zákazové, příkazové dopravní značky B1-B34, C1-15 700mm</t>
  </si>
  <si>
    <t>-1594251184</t>
  </si>
  <si>
    <t xml:space="preserve">"odečteno ze Situace DDZ (př.č. 002)" </t>
  </si>
  <si>
    <t>"B13" 1</t>
  </si>
  <si>
    <t>"B20a" 5</t>
  </si>
  <si>
    <t>"C1" 4</t>
  </si>
  <si>
    <t>"C2b" 1</t>
  </si>
  <si>
    <t>"C4a" 4</t>
  </si>
  <si>
    <t>40445621</t>
  </si>
  <si>
    <t>informativní značky provozní IP1-IP3, IP4b-IP7, IP10a, b 500x500mm</t>
  </si>
  <si>
    <t>1792230171</t>
  </si>
  <si>
    <t>"odečteno ze Situace DDZ (př.č. 002): IP6" 4</t>
  </si>
  <si>
    <t>40445641R</t>
  </si>
  <si>
    <t>informativní značky směrové Z3 1000x500mm</t>
  </si>
  <si>
    <t>-1355684634</t>
  </si>
  <si>
    <t>"odečteno ze Situace DDZ (př.č. 002): Z3" 4</t>
  </si>
  <si>
    <t>40445644R</t>
  </si>
  <si>
    <t>informativní značky zónové IZ4a, IZ4b 1000x500mm</t>
  </si>
  <si>
    <t>-221421218</t>
  </si>
  <si>
    <t>"odečteno ze Situace DDZ (př.č. 002)"</t>
  </si>
  <si>
    <t>"IZ4a" 1</t>
  </si>
  <si>
    <t>"IZ4b" 1</t>
  </si>
  <si>
    <t>40445631</t>
  </si>
  <si>
    <t>informativní značky směrové IS1c, IS2c, IS3c, IS4c, IS5, IS11b, d, IS19c 1350x330mm</t>
  </si>
  <si>
    <t>1035902392</t>
  </si>
  <si>
    <t>"odečteno ze Situace DDZ (př.č. 002): IS3c" 3</t>
  </si>
  <si>
    <t>40445632</t>
  </si>
  <si>
    <t>informativní značky směrové IS1d, IS2d, IS3d, IS4d, IS19d 1350x500mm</t>
  </si>
  <si>
    <t>-1486306660</t>
  </si>
  <si>
    <t>"IS2d" 1</t>
  </si>
  <si>
    <t>"IS3d" 1</t>
  </si>
  <si>
    <t>40445650</t>
  </si>
  <si>
    <t>dodatkové tabulky E7, E12, E13 500x300mm</t>
  </si>
  <si>
    <t>-1325766967</t>
  </si>
  <si>
    <t>"odečteno ze Situace DDZ (př.č. 002): E13" 1</t>
  </si>
  <si>
    <t>914211R01</t>
  </si>
  <si>
    <t>Dopravní značka velkoplošná z ocelových lamel - výroba a dodávka značky vč. montáže na sloupky</t>
  </si>
  <si>
    <t>402128963</t>
  </si>
  <si>
    <t>"IS9a (30 m2)" 1*30</t>
  </si>
  <si>
    <t>"IS9b (30 m2)" 2*30</t>
  </si>
  <si>
    <t>914511111</t>
  </si>
  <si>
    <t>Montáž sloupku dopravních značek délky do 3,5 m do betonového základu</t>
  </si>
  <si>
    <t>-1126418861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</si>
  <si>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</si>
  <si>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"odečteno ze Situace DDZ (př.č. 002)" 36</t>
  </si>
  <si>
    <t>40445230</t>
  </si>
  <si>
    <t>sloupek pro dopravní značku Zn D 70mm v 3,5m</t>
  </si>
  <si>
    <t>1317875731</t>
  </si>
  <si>
    <t>914519R01</t>
  </si>
  <si>
    <t>Sloupek DZ z příhradové konstrukce pro velkoplošnou značku, dodávka a montáž vč. betonového základu vč. zemních prací</t>
  </si>
  <si>
    <t>362120406</t>
  </si>
  <si>
    <t>"odečteno ze Situace DDZ (př.č. 002), 2 ks na značku"</t>
  </si>
  <si>
    <t>"IS9a" 1*2</t>
  </si>
  <si>
    <t>"IS9b" 2*2</t>
  </si>
  <si>
    <t>915111112</t>
  </si>
  <si>
    <t>Vodorovné dopravní značení stříkané barvou dělící čára šířky 125 mm souvislá bílá retroreflexní</t>
  </si>
  <si>
    <t>-206776709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</si>
  <si>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</si>
  <si>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"V1a" 141</t>
  </si>
  <si>
    <t>"V4" 377</t>
  </si>
  <si>
    <t>915111122</t>
  </si>
  <si>
    <t>Vodorovné dopravní značení stříkané barvou dělící čára šířky 125 mm přerušovaná bílá retroreflexní</t>
  </si>
  <si>
    <t>485122271</t>
  </si>
  <si>
    <t>"odečteno ze Situace DDZ (př.č. 002): V2b" 143</t>
  </si>
  <si>
    <t>915121112</t>
  </si>
  <si>
    <t>Vodorovné dopravní značení stříkané barvou vodící čára bílá šířky 250 mm souvislá retroreflexní</t>
  </si>
  <si>
    <t>1686320343</t>
  </si>
  <si>
    <t>"odečteno ze Situace DDZ (př.č. 002): V4" 916</t>
  </si>
  <si>
    <t>915121122</t>
  </si>
  <si>
    <t>Vodorovné dopravní značení stříkané barvou vodící čára bílá šířky 250 mm přerušovaná retroreflexní</t>
  </si>
  <si>
    <t>1781570494</t>
  </si>
  <si>
    <t>"V2b" 72</t>
  </si>
  <si>
    <t>"V4" 48</t>
  </si>
  <si>
    <t>915131112</t>
  </si>
  <si>
    <t>Vodorovné dopravní značení stříkané barvou přechody pro chodce, šipky, symboly bílé retroreflexní</t>
  </si>
  <si>
    <t>1779339556</t>
  </si>
  <si>
    <t>"V5" 5,5</t>
  </si>
  <si>
    <t>"V7a" 3,5</t>
  </si>
  <si>
    <t>"V13a - šikmé vodorovné čáry" 158*0,5</t>
  </si>
  <si>
    <t>915211112</t>
  </si>
  <si>
    <t>Vodorovné dopravní značení stříkaným plastem dělící čára šířky 125 mm souvislá bílá retroreflexní</t>
  </si>
  <si>
    <t>-1417373024</t>
  </si>
  <si>
    <t xml:space="preserve">Poznámka k souboru cen:_x000D_
1. Ceny jsou určeny pro dělicí čáry souvislé č. V 1a bílé, přerušované č. V 2a bílé, vodící č. V 4 bílé, souvislá č. V12b žlutá, přerušovaná č. V12c žlutá._x000D_
2. V cenách nejsou započteny náklady na:_x000D_
a) předznačení, tyto se oceňují cenami souboru cen 915 6.-11 Předznačení pro vodorovné značení,_x000D_
b) očištění vozovky, tyto se oceňují cenami souboru cen 938 90-9 . Odstranění bláta, prachu, nebo hlinitého nánosu s povrchu podkladu, nebo krytu části C 01 tohoto katalogu._x000D_
3. Množství měrných jednotek se určuje:_x000D_
a) u cen 912 21 a 915 22 v m délky dělící nebo vodící čáry (včetně mezer),_x000D_
b) u ceny 915 23 v m2 stříkané plochy bez mezer._x000D_
</t>
  </si>
  <si>
    <t>"dle pol. 915-111-112" 518,0</t>
  </si>
  <si>
    <t>915211122</t>
  </si>
  <si>
    <t>Vodorovné dopravní značení stříkaným plastem dělící čára šířky 125 mm přerušovaná bílá retroreflexní</t>
  </si>
  <si>
    <t>-877611965</t>
  </si>
  <si>
    <t>"dle pol. 915-111-122" 143,0</t>
  </si>
  <si>
    <t>915221112</t>
  </si>
  <si>
    <t>Vodorovné dopravní značení stříkaným plastem vodící čára bílá šířky 250 mm souvislá retroreflexní</t>
  </si>
  <si>
    <t>1656568753</t>
  </si>
  <si>
    <t>"dle pol. 915-121-112" 916,0</t>
  </si>
  <si>
    <t>915221122</t>
  </si>
  <si>
    <t>Vodorovné dopravní značení stříkaným plastem vodící čára bílá šířky 250 mm přerušovaná retroreflexní</t>
  </si>
  <si>
    <t>-509572192</t>
  </si>
  <si>
    <t>"dle pol. 915-121-122" 120,0</t>
  </si>
  <si>
    <t>915231112</t>
  </si>
  <si>
    <t>Vodorovné dopravní značení stříkaným plastem přechody pro chodce, šipky, symboly nápisy bílé retroreflexní</t>
  </si>
  <si>
    <t>-1076397670</t>
  </si>
  <si>
    <t>"dle pol. 915-131-112" 88,0</t>
  </si>
  <si>
    <t>915611111</t>
  </si>
  <si>
    <t>Předznačení pro vodorovné značení stříkané barvou nebo prováděné z nátěrových hmot liniové dělicí čáry, vodicí proužky</t>
  </si>
  <si>
    <t>-1871242630</t>
  </si>
  <si>
    <t xml:space="preserve">Poznámka k souboru cen:_x000D_
1. Množství měrných jednotek se určuje:_x000D_
a) pro cenu -1111 v m délky dělicí čáry nebo vodícího proužku (včetně mezer),_x000D_
b) pro cenu -1112 v m2 natírané nebo stříkané plochy._x000D_
</t>
  </si>
  <si>
    <t>"dle pol. vodorovného značení čar" 518+143+916+120</t>
  </si>
  <si>
    <t>915621111</t>
  </si>
  <si>
    <t>Předznačení pro vodorovné značení stříkané barvou nebo prováděné z nátěrových hmot plošné šipky, symboly, nápisy</t>
  </si>
  <si>
    <t>458315074</t>
  </si>
  <si>
    <t>"dle pol. 915131112" 88,0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</si>
  <si>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</si>
  <si>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</si>
  <si>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-1998361361</t>
  </si>
  <si>
    <t xml:space="preserve">Poznámka k souboru cen:_x000D_
1. Přemístění demontovaných značek na vzdálenost přes 20 m se oceňuje cenami souborů cen 997 22-1 Vodorovná doprava vybouraných hmot._x000D_
</t>
  </si>
  <si>
    <t>"odečteno ze Situace DDZ (př.č. 002) - směrové značky ze sloupu VO" 4</t>
  </si>
  <si>
    <t>966006221</t>
  </si>
  <si>
    <t>Odstranění trubkového nástavce ze sloupku s odklizením materiálu na vzdálenost do 20 m nebo s naložením na dopravní prostředek včetně demontáže dopravní značky</t>
  </si>
  <si>
    <t>-1335145803</t>
  </si>
  <si>
    <t xml:space="preserve">Poznámka k souboru cen:_x000D_
1. Přemístění demontovaného trubkového nástavce na vzdálenost přes 20 m se oceňuje cenami souborů cen 997 22-1 Vodorovné přemístění vybouraných hmot._x000D_
</t>
  </si>
  <si>
    <t>"značky běžných formátů" 7</t>
  </si>
  <si>
    <t>"směrové značky (2 ks)" 3*2</t>
  </si>
  <si>
    <t>"značky IP19 (2ks)" 3*2</t>
  </si>
  <si>
    <t>997013601</t>
  </si>
  <si>
    <t>Poplatek za uložení stavebního odpadu na skládce (skládkovné) z prostého betonu zatříděného do Katalogu odpadů pod kódem 17 01 01</t>
  </si>
  <si>
    <t>826175886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</si>
  <si>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</si>
  <si>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997221571</t>
  </si>
  <si>
    <t>Vodorovná doprava vybouraných hmot bez naložení, ale se složením a s hrubým urovnáním na vzdálenost do 1 km</t>
  </si>
  <si>
    <t>-319154278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</si>
  <si>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</si>
  <si>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997221579</t>
  </si>
  <si>
    <t>Vodorovná doprava vybouraných hmot bez naložení, ale se složením a s hrubým urovnáním na vzdálenost Příplatek k ceně za každý další i započatý 1 km přes 1 km</t>
  </si>
  <si>
    <t>-253367293</t>
  </si>
  <si>
    <t>0,111*24 'Přepočtené koeficientem množství</t>
  </si>
  <si>
    <t>-1859181534</t>
  </si>
  <si>
    <t>SO 04 - Veřejné osvětlení</t>
  </si>
  <si>
    <t>M - Práce a dodávky M</t>
  </si>
  <si>
    <t xml:space="preserve">    M.1 - Kabelová trasa, chráničky, atd.</t>
  </si>
  <si>
    <t xml:space="preserve">    M.2 - Kabely včetně ukončení vodičů a prořezu</t>
  </si>
  <si>
    <t xml:space="preserve">    M.3 - Hromosvod a uzemnění</t>
  </si>
  <si>
    <t xml:space="preserve">    M.4 - Zemní práce</t>
  </si>
  <si>
    <t xml:space="preserve">    M.5 - Sloupy, výložníky a svítidla</t>
  </si>
  <si>
    <t xml:space="preserve">    M.6 - Instalační přístroje</t>
  </si>
  <si>
    <t xml:space="preserve">    M.7 - Demontáže</t>
  </si>
  <si>
    <t xml:space="preserve">    M.8 - Ostatní</t>
  </si>
  <si>
    <t>Práce a dodávky M</t>
  </si>
  <si>
    <t>M.1</t>
  </si>
  <si>
    <t>Kabelová trasa, chráničky, atd.</t>
  </si>
  <si>
    <t>M1.0001</t>
  </si>
  <si>
    <t>Výstražná folie š. 330 mm do výkopu, s bleskem, vč. pokládky</t>
  </si>
  <si>
    <t>1288349439</t>
  </si>
  <si>
    <t>"viz výkresová část (př.č. 002)" 750,0</t>
  </si>
  <si>
    <t>M1.0002</t>
  </si>
  <si>
    <t>Ochranná dvouplášťová korugovaná trubka pr.110 mm, vč. protahovacího drátu, montáže a protažení</t>
  </si>
  <si>
    <t>-709178892</t>
  </si>
  <si>
    <t>"viz výkresová část (př.č. 002)" 285,0</t>
  </si>
  <si>
    <t>M.2</t>
  </si>
  <si>
    <t>Kabely včetně ukončení vodičů a prořezu</t>
  </si>
  <si>
    <t>M2.0001</t>
  </si>
  <si>
    <t>Kabel "Cu"-CYKY-J 4x16mm2, vč. ukončení a prořezů</t>
  </si>
  <si>
    <t>-419963520</t>
  </si>
  <si>
    <t>"viz výkresová část (př.č. 002, 003)" 1140,0</t>
  </si>
  <si>
    <t>M2.0002</t>
  </si>
  <si>
    <t>Kabelová koncovka 1kV</t>
  </si>
  <si>
    <t>1562322574</t>
  </si>
  <si>
    <t>M.3</t>
  </si>
  <si>
    <t>Hromosvod a uzemnění</t>
  </si>
  <si>
    <t>M3.0001</t>
  </si>
  <si>
    <t>Vodič pro uzemnění FeZn, pr.10 mm, pospojování a ukončení, včetně svorek</t>
  </si>
  <si>
    <t>-410908375</t>
  </si>
  <si>
    <t>Poznámka k položce:_x000D_
ochranné pospojení, napojení na uzemnění, včetně prořezů, atd.</t>
  </si>
  <si>
    <t>"viz výkresová část (př.č. 002, 003)" 950,0</t>
  </si>
  <si>
    <t>M.4</t>
  </si>
  <si>
    <t>M4.0001</t>
  </si>
  <si>
    <t>Kabelová rýha šířky 0,35 m a hloubky 0,6 m, tř.horniny 3 (včetně výkopu, pískového lože, krytí kabelů, záhozu, hutnění, úpravy povrchů, odvozu přebytečného výkopku a skládkovného atd.)</t>
  </si>
  <si>
    <t>33429310</t>
  </si>
  <si>
    <t>"viz výkresová část (př.č. 002)" 40,0</t>
  </si>
  <si>
    <t>M4.0002</t>
  </si>
  <si>
    <t>Kabelová rýha šířky 0,35 m a hloubky 0,8 m, tř.horniny 3 (včetně výkopu, pískového lože, krytí kabelů, záhozu, hutnění, úpravy povrchů, odvozu přebytečného výkopku a skládkovného atd.)</t>
  </si>
  <si>
    <t>-1133104064</t>
  </si>
  <si>
    <t>"viz výkresová část (př.č. 002)" 520,0</t>
  </si>
  <si>
    <t>M4.0003</t>
  </si>
  <si>
    <t>Kabelová rýha šířky 0,5 m a hloubky 1,2 m, tř.horniny 3 (včetně výkopu, uložení trubek, krytí, záhozu, hutnění, úpravy povrchů, odvozu přebytečného výkopku a skládkovného atd.)</t>
  </si>
  <si>
    <t>-377868203</t>
  </si>
  <si>
    <t>"viz výkresová část (př.č. 002)" 190,0</t>
  </si>
  <si>
    <t>M4.0004</t>
  </si>
  <si>
    <t>Kabelová rýha šířky 0,5 m a hloubky 1,2 m, tř.horniny 4 (včetně výkopu, uložení trubek, obetonování, krytí, záhozu, hutnění, úpravy povrchů, odvozu přebytečného výkopku a skládkovného atd.)</t>
  </si>
  <si>
    <t>-401273635</t>
  </si>
  <si>
    <t>"viz výkresová část (př.č. 002)" 60,0</t>
  </si>
  <si>
    <t>M4.0005</t>
  </si>
  <si>
    <t>Demontáž asfaltového povrchu nad výkopem (včetně řezání asfaltu, odstranění podkladních vrstev, naložení sutě na dopravní prostředek a odvozu, skládkovné atd.)</t>
  </si>
  <si>
    <t>-810158217</t>
  </si>
  <si>
    <t>"viz výkresová část (př.č. 002)" 13,0</t>
  </si>
  <si>
    <t>M4.0006</t>
  </si>
  <si>
    <t>Demontáž asfaltového povrchu mimo výkop (včetně řezání asfaltu, odstranění části podkladních vrstev, naložení sutě na dopravní prostředek a odvozu, skládkovné atd.)</t>
  </si>
  <si>
    <t>-493559278</t>
  </si>
  <si>
    <t>M4.0007</t>
  </si>
  <si>
    <t>Zřízení asfaltového povrchu nad výkopem (včetně asfaltu, podkladních vrstev, dopravy a práce atd.)</t>
  </si>
  <si>
    <t>-1495841866</t>
  </si>
  <si>
    <t>M4.0008</t>
  </si>
  <si>
    <t>Zřízení asfaltového povrchu mimo výkop (včetně asfaltu, podkladních vrstev, dopravy a práce atd.)</t>
  </si>
  <si>
    <t>-1251559251</t>
  </si>
  <si>
    <t>M4.0009</t>
  </si>
  <si>
    <t>Protlačování trubek do průměru 160 mm pod komunikací, vč. trubky</t>
  </si>
  <si>
    <t>571121029</t>
  </si>
  <si>
    <t>"viz výkresová část (př.č. 002)" 15,0</t>
  </si>
  <si>
    <t>M4.0010</t>
  </si>
  <si>
    <t>Výkop a zához jámy pro protlak vč. zřízení a rušení pažení</t>
  </si>
  <si>
    <t>-1010474599</t>
  </si>
  <si>
    <t>"viz výkresová část (př.č. 002)" 20,0</t>
  </si>
  <si>
    <t>M4.0011</t>
  </si>
  <si>
    <t>Pouzdrový základ sloupu v.8,2 m, hl.založení 1,2 m, úplný, vč.materiálu (včetně výkopu, usazení sloupu, plechu nebo keram.desky pod sloup, zásypu ekrazitem, záhozu,odvozu přebytečného výkopku atd.)</t>
  </si>
  <si>
    <t>437642594</t>
  </si>
  <si>
    <t>"viz výkresová část (př.č. 002, 004)" 24</t>
  </si>
  <si>
    <t>M.5</t>
  </si>
  <si>
    <t>Sloupy, výložníky a svítidla</t>
  </si>
  <si>
    <t>M5.0001</t>
  </si>
  <si>
    <t>Silniční osvětlovací stožár ocelový v.8,2 m, bezpaticový, třístupňový 159/133/114mm, hloubka založení 1,2 m, žárově pozinkovaný, vč.elektrovýzbroje (nosník stožárové svorkovnice atd.) a svislé kabeláže</t>
  </si>
  <si>
    <t>140788735</t>
  </si>
  <si>
    <t>M5.0002</t>
  </si>
  <si>
    <t>Jednoramenný obloukový výložník pro silniční osvětlovací stožár, výška oblouku 1,8 m, délka vyložení 1,5 m, žárově pozinkovaný, vč.příslušenství (středící šrouby, ucpávky atd.)</t>
  </si>
  <si>
    <t>1868723329</t>
  </si>
  <si>
    <t>"viz výkresová část (př.č. 002)" 23</t>
  </si>
  <si>
    <t>M5.0003</t>
  </si>
  <si>
    <t>Dvouramenný obloukový výložník pro silniční osvětlovací stožár, úhel 90st., výška oblouku 1,8 m, délka vyložení 1,5 m, žárově pozinkovaný, vč.příslušenství (středící šrouby, ucpávky atd.)</t>
  </si>
  <si>
    <t>657980792</t>
  </si>
  <si>
    <t>"viz výkresová část (př.č. 002)" 1</t>
  </si>
  <si>
    <t>M5.0004</t>
  </si>
  <si>
    <t>Venkovní svítidlo pro veřejné osvětlení, na výložník, zdroj LED, svítidla dle výpočtu osvětlení, "A" - AMPERA MIDI/5103/32 LEDs, 500mA/WW/403162/50W, tř. II, IP65, vč. montáže a poplatku za recyklaci</t>
  </si>
  <si>
    <t>-1658106754</t>
  </si>
  <si>
    <t>"viz výkresová část (př.č. 002, 003, 005)" 9</t>
  </si>
  <si>
    <t>M5.0005</t>
  </si>
  <si>
    <t>Venkovní svítidlo pro veřejné osvětlení, na výložník, zdroj LED, svítidla dle výpočtu osvětlení, "B" - AMPERA MIDI/5138/48 LEDs, 500mA/WW/403242/81W, tř. II, IP65, vč. montáže a poplatku za recyklaci</t>
  </si>
  <si>
    <t>770432053</t>
  </si>
  <si>
    <t>"viz výkresová část (př.č. 002, 003, 005)" 7</t>
  </si>
  <si>
    <t>M5.0006</t>
  </si>
  <si>
    <t>Venkovní svítidlo pro veřejné osvětlení, na výložník, zdroj LED, svítidla dle výpočtu osvětlení, "C" - AMPERA MIDI/5118/48 LEDs, 700mA/WW/403242/100W, tř. II, IP65, vč. montáže a poplatku za recyklaci</t>
  </si>
  <si>
    <t>657750345</t>
  </si>
  <si>
    <t>M5.0007</t>
  </si>
  <si>
    <t>Protikorozní nátěr sloupu v místě vetknutí, vč. materiálu</t>
  </si>
  <si>
    <t>-674167670</t>
  </si>
  <si>
    <t>"viz výkresová část (př.č. 002, 004)" 24,0</t>
  </si>
  <si>
    <t>M.6</t>
  </si>
  <si>
    <t>Instalační přístroje</t>
  </si>
  <si>
    <t>M6.0001</t>
  </si>
  <si>
    <t>stožárová rozvodnice, DIN lišta 10A/230V, veškeré příslušenství, atd.</t>
  </si>
  <si>
    <t>1708981584</t>
  </si>
  <si>
    <t>"viz výkresová část (př.č. 003)" 21</t>
  </si>
  <si>
    <t>M6.0002</t>
  </si>
  <si>
    <t>stožárová rozvodnice-odbočná, DIN lišta 10A/230V, veškeré příslušenství, atd.</t>
  </si>
  <si>
    <t>-512006819</t>
  </si>
  <si>
    <t>"viz výkresová část (př.č. 003)" 3</t>
  </si>
  <si>
    <t>M6.0003</t>
  </si>
  <si>
    <t>jistič na DIN lištu 10A/230V, veškeré příslušenství, atd.</t>
  </si>
  <si>
    <t>-970278483</t>
  </si>
  <si>
    <t>"viz textová část TZ (př.č. 001)" 25</t>
  </si>
  <si>
    <t>M.7</t>
  </si>
  <si>
    <t>Demontáže</t>
  </si>
  <si>
    <t>M7.0001</t>
  </si>
  <si>
    <t>Demontáž kabelu "Al"-AYKY-J 4x25mm2, vč. odpojení, vč. odvozu a likvidace odpadu</t>
  </si>
  <si>
    <t>-2078660537</t>
  </si>
  <si>
    <t>"viz výkresová část (př.č. 002)" 580,0</t>
  </si>
  <si>
    <t>M7.0002</t>
  </si>
  <si>
    <t>Demontáž osvětlovacího stožáru do 6 m, kompletní, vč. svorkovnice, svítidla a zdroje, vč. odvozu a likvidace odpadu</t>
  </si>
  <si>
    <t>-564322097</t>
  </si>
  <si>
    <t>"viz výkresová část (př.č. 002)" 6</t>
  </si>
  <si>
    <t>M7.0003</t>
  </si>
  <si>
    <t>Demontáž silničního osvětlovacího stožáru do 12 m, kompletní, vč. výložníku, svorkovnice, svítidla a zdroje, vč. odvozu a likvidace odpadu</t>
  </si>
  <si>
    <t>-1052465704</t>
  </si>
  <si>
    <t>"viz výkresová část (př.č. 002)" 3</t>
  </si>
  <si>
    <t>M7.0005</t>
  </si>
  <si>
    <t>Vybourání stávajícího základu, vč. odvozu a likvidace odpadu</t>
  </si>
  <si>
    <t>-159190764</t>
  </si>
  <si>
    <t>"viz výkresová část (př.č. 002)" 5,60</t>
  </si>
  <si>
    <t>M.8</t>
  </si>
  <si>
    <t>Ostatní</t>
  </si>
  <si>
    <t>M8.0001</t>
  </si>
  <si>
    <t>Vypracování zprávy VR/cena akce nad 1.000.000 kč</t>
  </si>
  <si>
    <t>-889364495</t>
  </si>
  <si>
    <t>"kompletní revize na celé dílo instalace" 1</t>
  </si>
  <si>
    <t>M8.0002</t>
  </si>
  <si>
    <t>Ostatní drobný mat. (upevňovací šrouby, podložky, matice, příložky, které nejsou součástí dodávky stožáru)</t>
  </si>
  <si>
    <t>kpl</t>
  </si>
  <si>
    <t>-253736407</t>
  </si>
  <si>
    <t>"viz textová a výkresová část (př.č. 001, 003)" 1</t>
  </si>
  <si>
    <t>M8.0003</t>
  </si>
  <si>
    <t>štítek kabelový s tiskem</t>
  </si>
  <si>
    <t>-932168412</t>
  </si>
  <si>
    <t>"viz textová a výkresová část (př.č. 001, 003)" 48</t>
  </si>
  <si>
    <t>M8.0004</t>
  </si>
  <si>
    <t>štítek pro stožár VO</t>
  </si>
  <si>
    <t>570189180</t>
  </si>
  <si>
    <t>"viz textová a výkresová část (př.č. 001, 003)" 24</t>
  </si>
  <si>
    <t>M8.0005</t>
  </si>
  <si>
    <t>Součinnost správce sítě</t>
  </si>
  <si>
    <t>hod</t>
  </si>
  <si>
    <t>2055478536</t>
  </si>
  <si>
    <t>M8.0006</t>
  </si>
  <si>
    <t>Dozory správců sítí</t>
  </si>
  <si>
    <t>-1592641535</t>
  </si>
  <si>
    <t>M8.0007</t>
  </si>
  <si>
    <t>Kontrolní měření a nastavení osvětlovací soustavy</t>
  </si>
  <si>
    <t>540886975</t>
  </si>
  <si>
    <t>SO 06 - Přeložky a ochrana silnoproudých kabelů</t>
  </si>
  <si>
    <t xml:space="preserve">    22-M - Montáže technologických zařízení pro dopravní stavby</t>
  </si>
  <si>
    <t xml:space="preserve">    46-M - Zemní práce při extr.mont.pracích</t>
  </si>
  <si>
    <t>22-M</t>
  </si>
  <si>
    <t>Montáže technologických zařízení pro dopravní stavby</t>
  </si>
  <si>
    <t>220060R01</t>
  </si>
  <si>
    <t>Kontrola izolačního stavu kabelu po stavebních úpravách</t>
  </si>
  <si>
    <t>-1733601368</t>
  </si>
  <si>
    <t>220069R09</t>
  </si>
  <si>
    <t>Účast správce sítě při kontrole izolačního stavu kabelu</t>
  </si>
  <si>
    <t>1529445434</t>
  </si>
  <si>
    <t>46-M</t>
  </si>
  <si>
    <t>Zemní práce při extr.mont.pracích</t>
  </si>
  <si>
    <t>460010022</t>
  </si>
  <si>
    <t>Vytyčení trasy vedení kabelového (podzemního) podél silnice</t>
  </si>
  <si>
    <t>km</t>
  </si>
  <si>
    <t>-1548404447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</si>
  <si>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</si>
  <si>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"délka chráněné trasy 30 m" 30/1000</t>
  </si>
  <si>
    <t>460030R01</t>
  </si>
  <si>
    <t>Ochrana kabelového vedení z prefabrikovaných panelů, kompletní skladba, vč.podkladních vrstev</t>
  </si>
  <si>
    <t>1194231632</t>
  </si>
  <si>
    <t>"délka chráněné trasy 30 m" 30,0</t>
  </si>
  <si>
    <t>460030R02</t>
  </si>
  <si>
    <t>Nájem panelů pro ochranu kabelového vedení za první a každý další den osazení</t>
  </si>
  <si>
    <t>mden</t>
  </si>
  <si>
    <t>-1616338981</t>
  </si>
  <si>
    <t>"doba výstavby * chráněná délka" 137 * 30</t>
  </si>
  <si>
    <t>460030R03</t>
  </si>
  <si>
    <t>Demontáž a odvoz panelů pro ochranu kabelů, kompletní skladba, vč.podkladních vrstev, včetně likvidace případného odpadu</t>
  </si>
  <si>
    <t>-7847183</t>
  </si>
  <si>
    <t>460521111</t>
  </si>
  <si>
    <t>Těleso trubkového kabelovodu z prostého betonu tř. C 16/20 v otevřeném výkopu</t>
  </si>
  <si>
    <t>-1053039029</t>
  </si>
  <si>
    <t xml:space="preserve">Poznámka k souboru cen:_x000D_
1. V cenách jsou započteny i náklady na:_x000D_
a) vyrovnání povrchu mezivrstev,_x000D_
b) úpravu krycí desky nad tělesem kabelovodu._x000D_
2. V cenách nejsou započteny náklady na trubky tělesa._x000D_
3. Množství betonu se určuje v m3 objemu tělesa kabelovodu; od celkového objemu se odečítá vnější objem trubek._x000D_
</t>
  </si>
  <si>
    <t>"obetonování stávajících chrániček s kabelovým vedením v případě kolize s výkopy"</t>
  </si>
  <si>
    <t xml:space="preserve">"předpoklad 0,5 m3/m, délka chráněné trasy 30 m" 0,5*30 </t>
  </si>
  <si>
    <t>A.5.2 - Dopravně inženýrská opatření</t>
  </si>
  <si>
    <t>913121111</t>
  </si>
  <si>
    <t>Montáž a demontáž dočasných dopravních značek kompletních značek vč. podstavce a sloupku základních</t>
  </si>
  <si>
    <t>1194547791</t>
  </si>
  <si>
    <t xml:space="preserve">Poznámka k souboru cen:_x000D_
1. V cenách jsou započteny náklady na montáž i demontáž dočasné značky, nebo podstavce._x000D_
</t>
  </si>
  <si>
    <t>"viz situace DIO (př.č. 002-007)"</t>
  </si>
  <si>
    <t>"1. etapa" 37</t>
  </si>
  <si>
    <t>"2. etapa" 44</t>
  </si>
  <si>
    <t>"3. etapa" 42</t>
  </si>
  <si>
    <t>"4. etapa" 49</t>
  </si>
  <si>
    <t>"5. etapa" 47</t>
  </si>
  <si>
    <t>"6. etapa" 30</t>
  </si>
  <si>
    <t>"objízdné trasy" 34</t>
  </si>
  <si>
    <t>913121211</t>
  </si>
  <si>
    <t>Montáž a demontáž dočasných dopravních značek Příplatek za první a každý další den použití dočasných dopravních značek k ceně 12-1111</t>
  </si>
  <si>
    <t>-181151652</t>
  </si>
  <si>
    <t>"viz situace DIO (př.č. 002-007) * počet dní"</t>
  </si>
  <si>
    <t>"1. etapa" 37 * 9</t>
  </si>
  <si>
    <t>"2. etapa" 44 * 49</t>
  </si>
  <si>
    <t>"3. etapa" 42 * 36</t>
  </si>
  <si>
    <t>"4. etapa" 49 * 16</t>
  </si>
  <si>
    <t>"5. etapa" 47 * 16</t>
  </si>
  <si>
    <t>"6. etapa" 30 * 16</t>
  </si>
  <si>
    <t>"objízdné trasy" 34 * 137</t>
  </si>
  <si>
    <t>913211112</t>
  </si>
  <si>
    <t>Montáž a demontáž dočasných dopravních zábran reflexních, šířky 2,5 m</t>
  </si>
  <si>
    <t>1407969933</t>
  </si>
  <si>
    <t xml:space="preserve">Poznámka k souboru cen:_x000D_
1. V cenách jsou započteny náklady na montáž i demontáž dočasné zábrany._x000D_
2. V cenách světelných dočasných dopravních zábran 913 22-11 nejsou započteny náklady na akumulátor, které se oceňují cenami souboru cen 913 91-1._x000D_
</t>
  </si>
  <si>
    <t>"1. etapa" 1</t>
  </si>
  <si>
    <t>"2. etapa" 4</t>
  </si>
  <si>
    <t>"3. etapa" 4</t>
  </si>
  <si>
    <t>"4. etapa" 4</t>
  </si>
  <si>
    <t>"5. etapa" 4</t>
  </si>
  <si>
    <t>913211212</t>
  </si>
  <si>
    <t>Montáž a demontáž dočasných dopravních zábran Příplatek za první a každý další den použití dočasných dopravních zábran k ceně 21-1112</t>
  </si>
  <si>
    <t>1296692655</t>
  </si>
  <si>
    <t>"1. etapa" 1 * 9</t>
  </si>
  <si>
    <t>"2. etapa" 4 * 49</t>
  </si>
  <si>
    <t>"3. etapa" 4 * 36</t>
  </si>
  <si>
    <t>"4. etapa" 4 * 16</t>
  </si>
  <si>
    <t>"5. etapa" 4 * 16</t>
  </si>
  <si>
    <t>913311R01</t>
  </si>
  <si>
    <t>Montáž a demontáž dočasných vodících prahů průběžných</t>
  </si>
  <si>
    <t>-21674069</t>
  </si>
  <si>
    <t>"1. etapa" 155</t>
  </si>
  <si>
    <t>"2. etapa" 127</t>
  </si>
  <si>
    <t>"4. etapa" 127</t>
  </si>
  <si>
    <t>913312R01</t>
  </si>
  <si>
    <t>Příplatek za první a každý další den použití dočasných vodících prahů průběžných k ceně 31-1R01</t>
  </si>
  <si>
    <t>1717138820</t>
  </si>
  <si>
    <t>"viz situace DIO (př.č. 002-007) * délka trvání"</t>
  </si>
  <si>
    <t>"1. etapa" 155 * 9</t>
  </si>
  <si>
    <t>"2. etapa" 127 * 49</t>
  </si>
  <si>
    <t>"4. etapa" 127 * 16</t>
  </si>
  <si>
    <t>913321111</t>
  </si>
  <si>
    <t>Montáž a demontáž dočasných dopravních vodících zařízení směrové desky základní</t>
  </si>
  <si>
    <t>-1282868336</t>
  </si>
  <si>
    <t xml:space="preserve">Poznámka k souboru cen:_x000D_
1. V cenách jsou započteny náklady na montáž i demontáž dočasného vodícího zařízení._x000D_
</t>
  </si>
  <si>
    <t>"1. etapa" 38</t>
  </si>
  <si>
    <t>"2. etapa" 43</t>
  </si>
  <si>
    <t>"3. etapa" 91</t>
  </si>
  <si>
    <t>"4. etapa" 59</t>
  </si>
  <si>
    <t>"5. etapa" 35</t>
  </si>
  <si>
    <t>"6. etapa" 12</t>
  </si>
  <si>
    <t>913321211</t>
  </si>
  <si>
    <t>Montáž a demontáž dočasných dopravních vodících zařízení Příplatek za první a každý další den použití dočasných dopravních vodících zařízení k ceně 32-1111</t>
  </si>
  <si>
    <t>-1508562448</t>
  </si>
  <si>
    <t>"1. etapa" 38 * 9</t>
  </si>
  <si>
    <t>"2. etapa" 43 * 49</t>
  </si>
  <si>
    <t>"3. etapa" 91 * 36</t>
  </si>
  <si>
    <t>"4. etapa" 59 * 16</t>
  </si>
  <si>
    <t>"5. etapa" 35 * 16</t>
  </si>
  <si>
    <t>"6. etapa" 12 * 11</t>
  </si>
  <si>
    <t>913411111</t>
  </si>
  <si>
    <t>Montáž a demontáž mobilní semaforové soupravy 2 semafory</t>
  </si>
  <si>
    <t>1202355342</t>
  </si>
  <si>
    <t xml:space="preserve">Poznámka k souboru cen:_x000D_
1. V cenách jsou započteny náklady na montáž i demontáž dočasné semaforové soupravy._x000D_
2. V cenách nejsou započteny náklady na akumulátor, zásobník a řídící jednotku, které se oceňují cenami souboru cen 913 91-1._x000D_
</t>
  </si>
  <si>
    <t>"1. etapa" 2</t>
  </si>
  <si>
    <t>"3. etapa" 2</t>
  </si>
  <si>
    <t>"4. etapa" 2</t>
  </si>
  <si>
    <t>"5. etapa" 2</t>
  </si>
  <si>
    <t>"6. etapa" 2</t>
  </si>
  <si>
    <t>913411211</t>
  </si>
  <si>
    <t>Montáž a demontáž mobilní semaforové soupravy Příplatek za první a každý další den použití mobilní semaforové soupravy k ceně 41-1111</t>
  </si>
  <si>
    <t>1481535183</t>
  </si>
  <si>
    <t>"viz situace DIO (př.č. 002-007) * délka trvání etapy"</t>
  </si>
  <si>
    <t>"1. etapa" 2 * 9</t>
  </si>
  <si>
    <t>"3. etapa" 2 * 36</t>
  </si>
  <si>
    <t>"4. etapa" 2 * 16</t>
  </si>
  <si>
    <t>"5. etapa" 2 * 16</t>
  </si>
  <si>
    <t>"6. etapa" 2 * 11</t>
  </si>
  <si>
    <t>913911112</t>
  </si>
  <si>
    <t>Montáž a demontáž akumulátorů a zásobníků dočasného dopravního značení akumulátoru olověného 12V/55 Ah</t>
  </si>
  <si>
    <t>-1809939304</t>
  </si>
  <si>
    <t xml:space="preserve">Poznámka k souboru cen:_x000D_
1. V cenách jsou započteny náklady na montáž i demontáž dočasného akumulátoru a zásobníku._x000D_
</t>
  </si>
  <si>
    <t>"k pol. 913-411-111, 2 ks pro každou semaforovou soupravu" 2*10</t>
  </si>
  <si>
    <t>913911121</t>
  </si>
  <si>
    <t>Montáž a demontáž akumulátorů a zásobníků dočasného dopravního značení zásobníku na akumulátor a řídící jednotku plastového</t>
  </si>
  <si>
    <t>-1056621424</t>
  </si>
  <si>
    <t>913911212</t>
  </si>
  <si>
    <t>Montáž a demontáž akumulátorů a zásobníků dočasného dopravního značení Příplatek za první a každý další den použití akumulátorů a zásobníků dočasného dopravního značení k ceně 91-1112</t>
  </si>
  <si>
    <t>-720389637</t>
  </si>
  <si>
    <t>"k pol. 913-411-111, 2 ks pro každou semaforovou soupravu" 2*176</t>
  </si>
  <si>
    <t>913911221</t>
  </si>
  <si>
    <t>Montáž a demontáž akumulátorů a zásobníků dočasného dopravního značení Příplatek za první a každý další den použití akumulátorů a zásobníků dočasného dopravního značení k ceně 91-1121</t>
  </si>
  <si>
    <t>571326609</t>
  </si>
  <si>
    <t>913920R01</t>
  </si>
  <si>
    <t>Dočasné vodorovné dopravní značení samolepící žlutou páskou, vč. odstranění</t>
  </si>
  <si>
    <t>-1927330586</t>
  </si>
  <si>
    <t>"1. etapa" 26</t>
  </si>
  <si>
    <t>"2. etapa" 60</t>
  </si>
  <si>
    <t>"3. etapa" 46</t>
  </si>
  <si>
    <t>"4. etapa" 62</t>
  </si>
  <si>
    <t>"5. etapa" 20</t>
  </si>
  <si>
    <t>"6. etapa" 9</t>
  </si>
  <si>
    <t>913921R01</t>
  </si>
  <si>
    <t>Dočasné omezení platnosti dopravního značení přeškrtnutím - přelepením oranžovou páskou, vč. odstranění</t>
  </si>
  <si>
    <t>877788977</t>
  </si>
  <si>
    <t>"přeškrtnutí svislého značení, po etapách 1-6" 8+12+6+7+7+8+3</t>
  </si>
  <si>
    <t>"přeškrtnutí vodorovného značení, po etapách 1-4" 90+120+80+70</t>
  </si>
  <si>
    <t>914000R01</t>
  </si>
  <si>
    <t>Montáž a demontáž dočasné dopravní značky svislé pl do 2m2, včetně podstavců a sloupků</t>
  </si>
  <si>
    <t>-461476402</t>
  </si>
  <si>
    <t>"2. etapa" 1</t>
  </si>
  <si>
    <t>"4. etapa" 3</t>
  </si>
  <si>
    <t>"5. etapa" 1</t>
  </si>
  <si>
    <t>"6. etapa" 1</t>
  </si>
  <si>
    <t>"objízdné trasy" 3</t>
  </si>
  <si>
    <t>914000R02</t>
  </si>
  <si>
    <t>Montáž a demontáž dočasné dopravní značky svislé pl do 2m2 - příplatek za první a každý další den použití</t>
  </si>
  <si>
    <t>-407139786</t>
  </si>
  <si>
    <t>"2. etapa" 1 * 49</t>
  </si>
  <si>
    <t>"4. etapa" 3 * 16</t>
  </si>
  <si>
    <t>"5. etapa" 1 * 16</t>
  </si>
  <si>
    <t>"6. etapa" 1 * 11</t>
  </si>
  <si>
    <t>"objízdné trasy" 3 * 137</t>
  </si>
  <si>
    <t>4044543R1</t>
  </si>
  <si>
    <t>výroba dočasné dopravní dopravní značky svislé, pl do 2m2</t>
  </si>
  <si>
    <t>599221422</t>
  </si>
  <si>
    <t>"dle pol. 914-000-R02" 12</t>
  </si>
  <si>
    <t>obrus</t>
  </si>
  <si>
    <t>oprava objízdné trasy v rozsahu výměny obrusbné vrtsvy</t>
  </si>
  <si>
    <t>1150</t>
  </si>
  <si>
    <t>Soupis:</t>
  </si>
  <si>
    <t>A.5.2.1 - Oprava objízdných tras</t>
  </si>
  <si>
    <t>113154463</t>
  </si>
  <si>
    <t>Frézování živičného podkladu nebo krytu s naložením na dopravní prostředek plochy přes 10 000 m2 s překážkami v trase pruhu šířky do 2 m, tloušťky vrstvy 50 mm</t>
  </si>
  <si>
    <t>CS ÚRS 2020 01</t>
  </si>
  <si>
    <t>-787399894</t>
  </si>
  <si>
    <t>"objízdné trasy - frézování obrusné vrstvy" 1150</t>
  </si>
  <si>
    <t>573231108</t>
  </si>
  <si>
    <t>Postřik spojovací PS bez posypu kamenivem ze silniční emulze, v množství 0,50 kg/m2</t>
  </si>
  <si>
    <t>-1630022963</t>
  </si>
  <si>
    <t>"objízdné trasy - obnova obrusné vrstvy"</t>
  </si>
  <si>
    <t>577134121</t>
  </si>
  <si>
    <t>Asfaltový beton vrstva obrusná ACO 11 (ABS) s rozprostřením a se zhutněním z nemodifikovaného asfaltu v pruhu šířky přes 3 m tř. I, po zhutnění tl. 40 mm</t>
  </si>
  <si>
    <t>954318659</t>
  </si>
  <si>
    <t>1241437497</t>
  </si>
  <si>
    <t>-1536776223</t>
  </si>
  <si>
    <t>147,2*24 'Přepočtené koeficientem množství</t>
  </si>
  <si>
    <t>-262301864</t>
  </si>
  <si>
    <t>G.1 - Dendrologický průzkum - odstranění stromů a křovin</t>
  </si>
  <si>
    <t>111212361</t>
  </si>
  <si>
    <t>Odstranění nevhodných dřevin průměru kmene do 100 mm výšky přes 1 m s odstraněním pařezu přes 500 m2 v rovině nebo na svahu do 1:5</t>
  </si>
  <si>
    <t>997613847</t>
  </si>
  <si>
    <t xml:space="preserve">Poznámka k souboru cen:_x000D_
1. V cenách jsou započteny i náklady na odklizení vytěžené dřevní hmoty na vzdálenost do 50 m, se složením na hromady nebo s naložením na dopravní prostředek a případnou úpravu terénu se zhutněním po odstranění dřevin._x000D_
2. V cenách nejsou započteny náklady na uložení shrabu na skládku._x000D_
3. Ceny jsou určeny pouze pro pěstební zásahy a rekonstrukce v sadovnických a krajinářských úpravách._x000D_
4. Ceny nelze použít:_x000D_
a) pro úplnou likvidaci porostu při přípravě staveniště apod.; tyto práce se oceňují cenami katalogu 800-1 Zemní práce,_x000D_
b) pro odstranění kořenových výmladků; tyto práce se oceňují individuálně,_x000D_
c) -1221 až -1223 a -1331 až -1333 pro jednoleté semenáče dřevin, náletů v bylinném stavu; tyto práce se oceňují cenami souborů cen 185 80-42 Vypletí nebo 183 41-13 Odplevelení výsadeb._x000D_
5. Průměr kmene stromů nebo keřů se měří 0,15 m nad terénem._x000D_
6. Množství jednotek se stanoví samostatně za keřovou skupinu v m2 souvislé plochy rovné součtu půdorysných ploch omezených obalovými křivkami korun jednotlivých stromů a keřů, jejichž koruny se půdorysně překrývají. Jestliže by byl zmíněný součet ploch větší než půdorysná plocha staveniště (upravované plochy), uvažuje se pouze tato plocha._x000D_
7. V cenách o sklonu svahu přes 1:1 jsou uvažovány podmínky pro svahy běžně schůdné; bez použití lezeckých technik. V případě použití lezeckých technik se tyto náklady oceňují individuálně._x000D_
</t>
  </si>
  <si>
    <t>"G.1 - Dendrologická zpráva (př.č. 001)" 405,8+286,0</t>
  </si>
  <si>
    <t>112151111</t>
  </si>
  <si>
    <t>Pokácení stromu směrové v celku s odřezáním kmene a s odvětvením průměru kmene přes 100 do 200 mm</t>
  </si>
  <si>
    <t>367451190</t>
  </si>
  <si>
    <t xml:space="preserve">Poznámka k souboru cen:_x000D_
1. V cenách jsou započteny i náklady na odklizení částí kmene a větví na vzdálenost do 20 m se složením na hromady nebo naložením na dopravní prostředek._x000D_
2. V cenách nejsou započteny náklady na:_x000D_
a) odkornění kmenů, tyto práce se oceňují individuálně,_x000D_
b) odvoz ani uložení na skládku,_x000D_
c) odstranění pařezu._x000D_
3. Ceny jsou určeny pouze pro pěstební zásahy a rekonstrukce v sadovnických a krajinářských úpravách._x000D_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Stromy o průměru kmene na řezné ploše větší než 1500 mm se oceňují individuálně._x000D_
</t>
  </si>
  <si>
    <t>"G.1 - Dendrologická zpráva (př.č. 001)" 5+4</t>
  </si>
  <si>
    <t>112151112</t>
  </si>
  <si>
    <t>Pokácení stromu směrové v celku s odřezáním kmene a s odvětvením průměru kmene přes 200 do 300 mm</t>
  </si>
  <si>
    <t>293415366</t>
  </si>
  <si>
    <t>"G.1 - Dendrologická zpráva (př.č. 001)" 2+7</t>
  </si>
  <si>
    <t>112151113</t>
  </si>
  <si>
    <t>Pokácení stromu směrové v celku s odřezáním kmene a s odvětvením průměru kmene přes 300 do 400 mm</t>
  </si>
  <si>
    <t>-1350937032</t>
  </si>
  <si>
    <t>"G.1 - Dendrologická zpráva (př.č. 001)" 3+2</t>
  </si>
  <si>
    <t>112151115</t>
  </si>
  <si>
    <t>Pokácení stromu směrové v celku s odřezáním kmene a s odvětvením průměru kmene přes 500 do 600 mm</t>
  </si>
  <si>
    <t>529811968</t>
  </si>
  <si>
    <t>"G.1 - Dendrologická zpráva (př.č. 001)" 1+0</t>
  </si>
  <si>
    <t>112151116</t>
  </si>
  <si>
    <t>Pokácení stromu směrové v celku s odřezáním kmene a s odvětvením průměru kmene přes 600 do 700 mm</t>
  </si>
  <si>
    <t>-2093287110</t>
  </si>
  <si>
    <t>"G.1 - Dendrologická zpráva (př.č. 001)" 0+1</t>
  </si>
  <si>
    <t>112151118</t>
  </si>
  <si>
    <t>Pokácení stromu směrové v celku s odřezáním kmene a s odvětvením průměru kmene přes 800 do 900 mm</t>
  </si>
  <si>
    <t>-594571934</t>
  </si>
  <si>
    <t>112151119</t>
  </si>
  <si>
    <t>Pokácení stromu směrové v celku s odřezáním kmene a s odvětvením průměru kmene přes 900 do 1000 mm</t>
  </si>
  <si>
    <t>-1738843833</t>
  </si>
  <si>
    <t>"G.1 - Dendrologická zpráva (př.č. 001)" 2+0</t>
  </si>
  <si>
    <t>112151120</t>
  </si>
  <si>
    <t>Pokácení stromu směrové v celku s odřezáním kmene a s odvětvením průměru kmene přes 1000 do 1100 mm</t>
  </si>
  <si>
    <t>23924081</t>
  </si>
  <si>
    <t>"G.1 - Dendrologická zpráva (př.č. 001)" 1+1</t>
  </si>
  <si>
    <t>112201111</t>
  </si>
  <si>
    <t>Odstranění pařezu v rovině nebo na svahu do 1:5 o průměru pařezu na řezné ploše do 200 mm</t>
  </si>
  <si>
    <t>1730476580</t>
  </si>
  <si>
    <t xml:space="preserve">Poznámka k souboru cen:_x000D_
1. V cenách jsou započteny i náklady na odstranění náběhových kořenů, odklizení získaného dřeva na vzdálenost do 20 m, jeho složení na hromady nebo naložení na dopravní prostředek, zasypání jámy, doplnění zeminy, zhutnění a úprava terénu._x000D_
2. Ceny jsou určeny jen pro pěstební zásahy a rekonstrukce v sadovnických a krajinářských úpravách._x000D_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 nejčastěji v rozmezí 0,15-0,45 m nad povrchem stávajícího terénu._x000D_
4. V cenách nejsou započteny náklady na:_x000D_
a) dodání zeminy,_x000D_
b) odvoz a uložení biologického odpadu na skládku._x000D_
5. Pařezy o průměru kmene na řezné ploše větší než 1500 mm se oceňují individuálně._x000D_
6. V cenách jsou započteny náklady na odstranění pařezu vykopáním, vytrháním, frézováním či jinou technologií s odstraněním náběhových kořenů._x000D_
</t>
  </si>
  <si>
    <t>"dle pol. kácení" 9</t>
  </si>
  <si>
    <t>112201112</t>
  </si>
  <si>
    <t>Odstranění pařezu v rovině nebo na svahu do 1:5 o průměru pařezu na řezné ploše přes 200 do 300 mm</t>
  </si>
  <si>
    <t>473973529</t>
  </si>
  <si>
    <t>112201113</t>
  </si>
  <si>
    <t>Odstranění pařezu v rovině nebo na svahu do 1:5 o průměru pařezu na řezné ploše přes 300 do 400 mm</t>
  </si>
  <si>
    <t>1313996947</t>
  </si>
  <si>
    <t>"dle pol. kácení" 5</t>
  </si>
  <si>
    <t>112201115</t>
  </si>
  <si>
    <t>Odstranění pařezu v rovině nebo na svahu do 1:5 o průměru pařezu na řezné ploše přes 500 do 600 mm</t>
  </si>
  <si>
    <t>1754147191</t>
  </si>
  <si>
    <t>"dle pol. kácení" 1</t>
  </si>
  <si>
    <t>112201116</t>
  </si>
  <si>
    <t>Odstranění pařezu v rovině nebo na svahu do 1:5 o průměru pařezu na řezné ploše přes 600 do 700 mm</t>
  </si>
  <si>
    <t>672551821</t>
  </si>
  <si>
    <t>112201118</t>
  </si>
  <si>
    <t>Odstranění pařezu v rovině nebo na svahu do 1:5 o průměru pařezu na řezné ploše přes 800 do 900 mm</t>
  </si>
  <si>
    <t>842154164</t>
  </si>
  <si>
    <t>112201119</t>
  </si>
  <si>
    <t>Odstranění pařezu v rovině nebo na svahu do 1:5 o průměru pařezu na řezné ploše přes 900 do 1000 mm</t>
  </si>
  <si>
    <t>1176844726</t>
  </si>
  <si>
    <t>"dle pol. kácení" 2</t>
  </si>
  <si>
    <t>112201120</t>
  </si>
  <si>
    <t>Odstranění pařezu v rovině nebo na svahu do 1:5 o průměru pařezu na řezné ploše přes 1000 do 1100 mm</t>
  </si>
  <si>
    <t>-650867021</t>
  </si>
  <si>
    <t>162301402S</t>
  </si>
  <si>
    <t>Vodorovné přemístění větví, kmenů nebo pařezů s naložením, složením a dopravou do 5000 m větví stromů listnatých, průměru kmene do 500 mm</t>
  </si>
  <si>
    <t>188168140</t>
  </si>
  <si>
    <t xml:space="preserve">Poznámka k souboru cen:_x000D_
1. Průměr kmene i pařezu se měří v místě řezu._x000D_
2. Měrná jednotka je 1 strom._x000D_
</t>
  </si>
  <si>
    <t>"dle pol. kácení - pol. použita pro stromy do průměru 500 mm" 9+9+5</t>
  </si>
  <si>
    <t>162301404S</t>
  </si>
  <si>
    <t>Vodorovné přemístění větví, kmenů nebo pařezů s naložením, složením a dopravou do 5000 m větví stromů listnatých, průměru kmene přes 500 mm</t>
  </si>
  <si>
    <t>1575610099</t>
  </si>
  <si>
    <t>"dle pol. kácení - pol. použita pro stromy nad průměr 500 mm" 1+1+1+2+2</t>
  </si>
  <si>
    <t>"pozn. započteny i stromy nad průměr 900 mm"</t>
  </si>
  <si>
    <t>162301412S</t>
  </si>
  <si>
    <t>Vodorovné přemístění větví, kmenů nebo pařezů s naložením, složením a dopravou do 5000 m kmenů stromů listnatých, průměru do 500 mm</t>
  </si>
  <si>
    <t>-228139951</t>
  </si>
  <si>
    <t>162301414S</t>
  </si>
  <si>
    <t>Vodorovné přemístění větví, kmenů nebo pařezů s naložením, složením a dopravou do 5000 m kmenů stromů listnatých, průměru přes 500 mm</t>
  </si>
  <si>
    <t>1592830331</t>
  </si>
  <si>
    <t>162301422S</t>
  </si>
  <si>
    <t>Vodorovné přemístění větví, kmenů nebo pařezů s naložením, složením a dopravou do 5000 m pařezů kmenů, průměru do 500 mm</t>
  </si>
  <si>
    <t>350387349</t>
  </si>
  <si>
    <t>162301424S</t>
  </si>
  <si>
    <t>Vodorovné přemístění větví, kmenů nebo pařezů s naložením, složením a dopravou do 5000 m pařezů kmenů, průměru přes 500 mm</t>
  </si>
  <si>
    <t>-136866703</t>
  </si>
  <si>
    <t>162301501</t>
  </si>
  <si>
    <t>Vodorovné přemístění smýcených křovin do průměru kmene 100 mm na vzdálenost do 5 000 m</t>
  </si>
  <si>
    <t>-2105975868</t>
  </si>
  <si>
    <t xml:space="preserve">Poznámka k souboru cen:_x000D_
1. Ceny nelze použít pro přemístění křovin do 50 m; toto přemístění je započteno v cenách souborů cen Odstranění křovin a stromů části A 01._x000D_
2. V cenách jsou započteny i náklady na složení křovin z dopravního prostředku do hromad na stanoveném místě._x000D_
</t>
  </si>
  <si>
    <t>"dle pol. odstranění" 691,8</t>
  </si>
  <si>
    <t>162301902S</t>
  </si>
  <si>
    <t>Vodorovné přemístění větví, kmenů nebo pařezů s naložením, složením a dopravou Příplatek k cenám za každých dalších i započatých 5000 m přes 5000 m větví stromů listnatých, průměru kmene do 500 mm</t>
  </si>
  <si>
    <t>740525187</t>
  </si>
  <si>
    <t>"dle pol. kácení - pol. použita pro stromy do průměru 500 mm, celkem 25 km" 9+9+5</t>
  </si>
  <si>
    <t>23*4 'Přepočtené koeficientem množství</t>
  </si>
  <si>
    <t>162301904S</t>
  </si>
  <si>
    <t>Vodorovné přemístění větví, kmenů nebo pařezů s naložením, složením a dopravou Příplatek k cenám za každých dalších i započatých 5000 m přes 5000 m větví stromů listnatých, průměru kmene přes 500 mm</t>
  </si>
  <si>
    <t>-726930244</t>
  </si>
  <si>
    <t>"dle pol. kácení - pol. použita pro stromy nad průměr 500 mm, celkem 25 km" 1+1+1+2+2</t>
  </si>
  <si>
    <t>7*4 'Přepočtené koeficientem množství</t>
  </si>
  <si>
    <t>162301912S</t>
  </si>
  <si>
    <t>Vodorovné přemístění větví, kmenů nebo pařezů s naložením, složením a dopravou Příplatek k cenám za každých dalších i započatých 5000 m přes 5000 m kmenů stromů listnatých, o průměru do 500 mm</t>
  </si>
  <si>
    <t>1305039551</t>
  </si>
  <si>
    <t>162301914S</t>
  </si>
  <si>
    <t>Vodorovné přemístění větví, kmenů nebo pařezů s naložením, složením a dopravou Příplatek k cenám za každých dalších i započatých 5000 m přes 5000 m kmenů stromů listnatých, o průměru přes 500 mm</t>
  </si>
  <si>
    <t>379827179</t>
  </si>
  <si>
    <t>162301922S</t>
  </si>
  <si>
    <t>Vodorovné přemístění větví, kmenů nebo pařezů s naložením, složením a dopravou Příplatek k cenám za každých dalších i započatých 5000 m přes 5000 m pařezů kmenů, průměru do 500 mm</t>
  </si>
  <si>
    <t>707841712</t>
  </si>
  <si>
    <t>162301924S</t>
  </si>
  <si>
    <t>Vodorovné přemístění větví, kmenů nebo pařezů s naložením, složením a dopravou Příplatek k cenám za každých dalších i započatých 5000 m přes 5000 m pařezů kmenů, průměru přes 500 mm</t>
  </si>
  <si>
    <t>-555227300</t>
  </si>
  <si>
    <t>1623025R1</t>
  </si>
  <si>
    <t>Vodorovné přemístění smýcených křovin do průměru kmene 100 mm, příplatek k cenám za každých dalších i započatých 5000 m přes 5000 m</t>
  </si>
  <si>
    <t>-1972945530</t>
  </si>
  <si>
    <t>"dle pol. odstranění, celkem 25 km" 691,8</t>
  </si>
  <si>
    <t>691,8*4 'Přepočtené koeficientem množství</t>
  </si>
  <si>
    <t>VON - Vedlejší a ostatní náklady</t>
  </si>
  <si>
    <t>VRN - Vedlejší rozpočtové náklady</t>
  </si>
  <si>
    <t xml:space="preserve">    D1 - Zařízení staveniště</t>
  </si>
  <si>
    <t xml:space="preserve">    D2 - Projektové práce</t>
  </si>
  <si>
    <t xml:space="preserve">    D3 - Geodetické práce</t>
  </si>
  <si>
    <t xml:space="preserve">    D4 - Ostatní náklady</t>
  </si>
  <si>
    <t xml:space="preserve">    VRN6 - Územní vlivy</t>
  </si>
  <si>
    <t>VRN</t>
  </si>
  <si>
    <t>Vedlejší rozpočtové náklady</t>
  </si>
  <si>
    <t>D1</t>
  </si>
  <si>
    <t>Zařízení staveniště</t>
  </si>
  <si>
    <t>ZS_01</t>
  </si>
  <si>
    <t>Zařízení staveniště - zřízení, provoz, odstranění - položka obsahuje veškeré náklady zařízení staveniště, které nejsou uvedeny zvlášť</t>
  </si>
  <si>
    <t>1024</t>
  </si>
  <si>
    <t>-170753464</t>
  </si>
  <si>
    <t>Poznámka k položce:_x000D_
položka obsahuje: Vybudování zařízení staveniště (nutného pro výkon činnosti zhotovitele a jeho subdodavatelů - vybavení staveniště, zabezpečení staveniště, zpevněné plochy, oplocení staveniště), stroje a zařízení, zvedací mechanismy, označení stavby, provozní náklady (ostraha, nájmy, poplatky, údržba), včetně čištění komunikací, průběžného a závěrečného úklidu stavby, vyklizení staveniště (včetně vybourání a odvozu veškerého zařízení, uvedení do původního stavu)</t>
  </si>
  <si>
    <t>D2</t>
  </si>
  <si>
    <t>Projektové práce</t>
  </si>
  <si>
    <t>PP_01</t>
  </si>
  <si>
    <t>Dopracování realizační dokumentace</t>
  </si>
  <si>
    <t>879728228</t>
  </si>
  <si>
    <t>Poznámka k položce:_x000D_
digitální i tištěná forma v požadovaném počtu paré</t>
  </si>
  <si>
    <t>PP_02</t>
  </si>
  <si>
    <t>Dokumentace skutečného provedení stavby</t>
  </si>
  <si>
    <t>1006743526</t>
  </si>
  <si>
    <t>PP_03</t>
  </si>
  <si>
    <t>Dopracování a projednání projektu DIO a DIR před zahájením stavby</t>
  </si>
  <si>
    <t>699009013</t>
  </si>
  <si>
    <t>D3</t>
  </si>
  <si>
    <t>Geodetické práce</t>
  </si>
  <si>
    <t>GP_01</t>
  </si>
  <si>
    <t>Vytyčení stavby a geodetické práce dodavatele</t>
  </si>
  <si>
    <t>-60155352</t>
  </si>
  <si>
    <t>GP_02</t>
  </si>
  <si>
    <t>Vytýčení inženýrských sítí</t>
  </si>
  <si>
    <t>-1061857851</t>
  </si>
  <si>
    <t>GP_03</t>
  </si>
  <si>
    <t>Geometrický plán</t>
  </si>
  <si>
    <t>1668221147</t>
  </si>
  <si>
    <t>GP_04</t>
  </si>
  <si>
    <t>Zaměření skutečného provedení stavby</t>
  </si>
  <si>
    <t>-1007246599</t>
  </si>
  <si>
    <t>D4</t>
  </si>
  <si>
    <t>Ostatní náklady</t>
  </si>
  <si>
    <t>OST_01</t>
  </si>
  <si>
    <t>Geotechnické práce na silničním spodku</t>
  </si>
  <si>
    <t>-688341505</t>
  </si>
  <si>
    <t>OST_02</t>
  </si>
  <si>
    <t>Ostatní zkoušky neuvedené v jednotlivých objektech</t>
  </si>
  <si>
    <t>813618592</t>
  </si>
  <si>
    <t>OST_03</t>
  </si>
  <si>
    <t>Informační tabule</t>
  </si>
  <si>
    <t>1409920119</t>
  </si>
  <si>
    <t>OST_04</t>
  </si>
  <si>
    <t>Měření hluku před stavbou</t>
  </si>
  <si>
    <t>-330313005</t>
  </si>
  <si>
    <t>OST_05</t>
  </si>
  <si>
    <t>Měření hluku po stavbě</t>
  </si>
  <si>
    <t>-1661209434</t>
  </si>
  <si>
    <t>OST_06</t>
  </si>
  <si>
    <t>Pasportizace objízdných tras před stavbou</t>
  </si>
  <si>
    <t>-1387620135</t>
  </si>
  <si>
    <t>"rozsah dle PD DIO" 20,0</t>
  </si>
  <si>
    <t>OST_07</t>
  </si>
  <si>
    <t>Pasportizace objízdných tras po stavbě</t>
  </si>
  <si>
    <t>2122154001</t>
  </si>
  <si>
    <t>VRN6</t>
  </si>
  <si>
    <t>Územní vlivy</t>
  </si>
  <si>
    <t>060001000</t>
  </si>
  <si>
    <t>235525346</t>
  </si>
  <si>
    <t>SEZNAM FIGUR</t>
  </si>
  <si>
    <t>Výměra</t>
  </si>
  <si>
    <t xml:space="preserve"> SO 01, 02</t>
  </si>
  <si>
    <t>Použití figury:</t>
  </si>
  <si>
    <t>Asfaltový beton vrstva obrusná ACO 8 (ABJ) tl 40 mm š do 3 m z nemodifikovaného asfaltu</t>
  </si>
  <si>
    <t>Zřízení podkladu nebo podsypu z asfaltového recyklátu tl 60 mm</t>
  </si>
  <si>
    <t>Zřízení podkladu nebo podsypu z asfaltového recyklátu tl 150 mm</t>
  </si>
  <si>
    <t>Kladení dlažby z kostek drobných z kamene do lože z kameniva těženého tl 50 mm</t>
  </si>
  <si>
    <t>Zřízení podkladu nebo podsypu z asfaltového recyklátu  s rozprostřením a zhutněním, po zhutnění tl. do 250 mm</t>
  </si>
  <si>
    <t>Asfaltový beton vrstva obrusná ACO 11 (ABS) tř. I tl 40 mm š do 3 m z nemodifikovaného asfaltu</t>
  </si>
  <si>
    <t>Asfaltový beton vrstva podkladní ACP 16 (obalované kamenivo OKS) tl 70 mm š do 3 m</t>
  </si>
  <si>
    <t>Postřik infiltrační kationaktivní emulzí v množství 1 kg/m2</t>
  </si>
  <si>
    <t>Postřik živičný spojovací ze silniční emulze v množství 0,30 kg/m2</t>
  </si>
  <si>
    <t>Asfaltový koberec mastixový SMA 11 (AKMS) tl 40 mm š přes 3 m</t>
  </si>
  <si>
    <t>Asfaltový beton vrstva podkladní VMT 22 (obalované kamenivo s asfaltovým pojivem s vysokým modulem tuhosti) tl 80 mm š přes 3 m</t>
  </si>
  <si>
    <t>Asfaltový beton vrstva ložní ACL 22 (ABVH) tl 80 mm š přes 3 m z nemodifikovaného asfaltu</t>
  </si>
  <si>
    <t xml:space="preserve"> A.5.2/ A.5.2.1</t>
  </si>
  <si>
    <t>Frézování živičného krytu tl 50 mm pruh š 2 m pl přes 10000 m2 s překážkami v trase</t>
  </si>
  <si>
    <t>Postřik živičný spojovací ze silniční emulze v množství 0,50 kg/m2</t>
  </si>
  <si>
    <t>Asfaltový beton vrstva obrusná ACO 11 (ABS) tř. I tl 40 mm š přes 3 m z nemodifikovaného asfaltu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</si>
</sst>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2" t="s">
        <v>14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2"/>
      <c r="AQ5" s="22"/>
      <c r="AR5" s="20"/>
      <c r="BE5" s="28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4" t="s">
        <v>17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2"/>
      <c r="AQ6" s="22"/>
      <c r="AR6" s="20"/>
      <c r="BE6" s="29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290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290"/>
      <c r="BS8" s="17" t="s">
        <v>6</v>
      </c>
    </row>
    <row r="9" spans="1:74" s="1" customFormat="1" ht="29.25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1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1" t="s">
        <v>29</v>
      </c>
      <c r="AO9" s="22"/>
      <c r="AP9" s="22"/>
      <c r="AQ9" s="22"/>
      <c r="AR9" s="20"/>
      <c r="BE9" s="290"/>
      <c r="BS9" s="17" t="s">
        <v>6</v>
      </c>
    </row>
    <row r="10" spans="1:74" s="1" customFormat="1" ht="12" customHeight="1">
      <c r="B10" s="21"/>
      <c r="C10" s="22"/>
      <c r="D10" s="29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29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34</v>
      </c>
      <c r="AL11" s="22"/>
      <c r="AM11" s="22"/>
      <c r="AN11" s="27" t="s">
        <v>35</v>
      </c>
      <c r="AO11" s="22"/>
      <c r="AP11" s="22"/>
      <c r="AQ11" s="22"/>
      <c r="AR11" s="20"/>
      <c r="BE11" s="29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0"/>
      <c r="BS12" s="17" t="s">
        <v>6</v>
      </c>
    </row>
    <row r="13" spans="1:74" s="1" customFormat="1" ht="12" customHeight="1">
      <c r="B13" s="21"/>
      <c r="C13" s="22"/>
      <c r="D13" s="29" t="s">
        <v>36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31</v>
      </c>
      <c r="AL13" s="22"/>
      <c r="AM13" s="22"/>
      <c r="AN13" s="32" t="s">
        <v>37</v>
      </c>
      <c r="AO13" s="22"/>
      <c r="AP13" s="22"/>
      <c r="AQ13" s="22"/>
      <c r="AR13" s="20"/>
      <c r="BE13" s="290"/>
      <c r="BS13" s="17" t="s">
        <v>6</v>
      </c>
    </row>
    <row r="14" spans="1:74" ht="12.75">
      <c r="B14" s="21"/>
      <c r="C14" s="22"/>
      <c r="D14" s="22"/>
      <c r="E14" s="295" t="s">
        <v>37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9" t="s">
        <v>34</v>
      </c>
      <c r="AL14" s="22"/>
      <c r="AM14" s="22"/>
      <c r="AN14" s="32" t="s">
        <v>37</v>
      </c>
      <c r="AO14" s="22"/>
      <c r="AP14" s="22"/>
      <c r="AQ14" s="22"/>
      <c r="AR14" s="20"/>
      <c r="BE14" s="29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0"/>
      <c r="BS15" s="17" t="s">
        <v>4</v>
      </c>
    </row>
    <row r="16" spans="1:74" s="1" customFormat="1" ht="12" customHeight="1">
      <c r="B16" s="21"/>
      <c r="C16" s="22"/>
      <c r="D16" s="29" t="s">
        <v>38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31</v>
      </c>
      <c r="AL16" s="22"/>
      <c r="AM16" s="22"/>
      <c r="AN16" s="27" t="s">
        <v>39</v>
      </c>
      <c r="AO16" s="22"/>
      <c r="AP16" s="22"/>
      <c r="AQ16" s="22"/>
      <c r="AR16" s="20"/>
      <c r="BE16" s="29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40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34</v>
      </c>
      <c r="AL17" s="22"/>
      <c r="AM17" s="22"/>
      <c r="AN17" s="27" t="s">
        <v>41</v>
      </c>
      <c r="AO17" s="22"/>
      <c r="AP17" s="22"/>
      <c r="AQ17" s="22"/>
      <c r="AR17" s="20"/>
      <c r="BE17" s="290"/>
      <c r="BS17" s="17" t="s">
        <v>42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0"/>
      <c r="BS18" s="17" t="s">
        <v>6</v>
      </c>
    </row>
    <row r="19" spans="1:71" s="1" customFormat="1" ht="12" customHeight="1">
      <c r="B19" s="21"/>
      <c r="C19" s="22"/>
      <c r="D19" s="29" t="s">
        <v>43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31</v>
      </c>
      <c r="AL19" s="22"/>
      <c r="AM19" s="22"/>
      <c r="AN19" s="27" t="s">
        <v>39</v>
      </c>
      <c r="AO19" s="22"/>
      <c r="AP19" s="22"/>
      <c r="AQ19" s="22"/>
      <c r="AR19" s="20"/>
      <c r="BE19" s="29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34</v>
      </c>
      <c r="AL20" s="22"/>
      <c r="AM20" s="22"/>
      <c r="AN20" s="27" t="s">
        <v>41</v>
      </c>
      <c r="AO20" s="22"/>
      <c r="AP20" s="22"/>
      <c r="AQ20" s="22"/>
      <c r="AR20" s="20"/>
      <c r="BE20" s="290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0"/>
    </row>
    <row r="22" spans="1:71" s="1" customFormat="1" ht="12" customHeight="1">
      <c r="B22" s="21"/>
      <c r="C22" s="22"/>
      <c r="D22" s="29" t="s">
        <v>44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0"/>
    </row>
    <row r="23" spans="1:71" s="1" customFormat="1" ht="60" customHeight="1">
      <c r="B23" s="21"/>
      <c r="C23" s="22"/>
      <c r="D23" s="22"/>
      <c r="E23" s="297" t="s">
        <v>45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2"/>
      <c r="AP23" s="22"/>
      <c r="AQ23" s="22"/>
      <c r="AR23" s="20"/>
      <c r="BE23" s="29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0"/>
    </row>
    <row r="25" spans="1:71" s="1" customFormat="1" ht="6.95" customHeight="1">
      <c r="B25" s="21"/>
      <c r="C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2"/>
      <c r="AQ25" s="22"/>
      <c r="AR25" s="20"/>
      <c r="BE25" s="290"/>
    </row>
    <row r="26" spans="1:71" s="2" customFormat="1" ht="25.9" customHeight="1">
      <c r="A26" s="35"/>
      <c r="B26" s="36"/>
      <c r="C26" s="37"/>
      <c r="D26" s="38" t="s">
        <v>46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8">
        <f>ROUND(AG54,2)</f>
        <v>0</v>
      </c>
      <c r="AL26" s="299"/>
      <c r="AM26" s="299"/>
      <c r="AN26" s="299"/>
      <c r="AO26" s="299"/>
      <c r="AP26" s="37"/>
      <c r="AQ26" s="37"/>
      <c r="AR26" s="40"/>
      <c r="BE26" s="290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0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0" t="s">
        <v>47</v>
      </c>
      <c r="M28" s="300"/>
      <c r="N28" s="300"/>
      <c r="O28" s="300"/>
      <c r="P28" s="300"/>
      <c r="Q28" s="37"/>
      <c r="R28" s="37"/>
      <c r="S28" s="37"/>
      <c r="T28" s="37"/>
      <c r="U28" s="37"/>
      <c r="V28" s="37"/>
      <c r="W28" s="300" t="s">
        <v>48</v>
      </c>
      <c r="X28" s="300"/>
      <c r="Y28" s="300"/>
      <c r="Z28" s="300"/>
      <c r="AA28" s="300"/>
      <c r="AB28" s="300"/>
      <c r="AC28" s="300"/>
      <c r="AD28" s="300"/>
      <c r="AE28" s="300"/>
      <c r="AF28" s="37"/>
      <c r="AG28" s="37"/>
      <c r="AH28" s="37"/>
      <c r="AI28" s="37"/>
      <c r="AJ28" s="37"/>
      <c r="AK28" s="300" t="s">
        <v>49</v>
      </c>
      <c r="AL28" s="300"/>
      <c r="AM28" s="300"/>
      <c r="AN28" s="300"/>
      <c r="AO28" s="300"/>
      <c r="AP28" s="37"/>
      <c r="AQ28" s="37"/>
      <c r="AR28" s="40"/>
      <c r="BE28" s="290"/>
    </row>
    <row r="29" spans="1:71" s="3" customFormat="1" ht="14.45" customHeight="1">
      <c r="B29" s="41"/>
      <c r="C29" s="42"/>
      <c r="D29" s="29" t="s">
        <v>50</v>
      </c>
      <c r="E29" s="42"/>
      <c r="F29" s="29" t="s">
        <v>51</v>
      </c>
      <c r="G29" s="42"/>
      <c r="H29" s="42"/>
      <c r="I29" s="42"/>
      <c r="J29" s="42"/>
      <c r="K29" s="42"/>
      <c r="L29" s="303">
        <v>0.21</v>
      </c>
      <c r="M29" s="302"/>
      <c r="N29" s="302"/>
      <c r="O29" s="302"/>
      <c r="P29" s="302"/>
      <c r="Q29" s="42"/>
      <c r="R29" s="42"/>
      <c r="S29" s="42"/>
      <c r="T29" s="42"/>
      <c r="U29" s="42"/>
      <c r="V29" s="42"/>
      <c r="W29" s="301">
        <f>ROUND(AZ54, 2)</f>
        <v>0</v>
      </c>
      <c r="X29" s="302"/>
      <c r="Y29" s="302"/>
      <c r="Z29" s="302"/>
      <c r="AA29" s="302"/>
      <c r="AB29" s="302"/>
      <c r="AC29" s="302"/>
      <c r="AD29" s="302"/>
      <c r="AE29" s="302"/>
      <c r="AF29" s="42"/>
      <c r="AG29" s="42"/>
      <c r="AH29" s="42"/>
      <c r="AI29" s="42"/>
      <c r="AJ29" s="42"/>
      <c r="AK29" s="301">
        <f>ROUND(AV54, 2)</f>
        <v>0</v>
      </c>
      <c r="AL29" s="302"/>
      <c r="AM29" s="302"/>
      <c r="AN29" s="302"/>
      <c r="AO29" s="302"/>
      <c r="AP29" s="42"/>
      <c r="AQ29" s="42"/>
      <c r="AR29" s="43"/>
      <c r="BE29" s="291"/>
    </row>
    <row r="30" spans="1:71" s="3" customFormat="1" ht="14.45" customHeight="1">
      <c r="B30" s="41"/>
      <c r="C30" s="42"/>
      <c r="D30" s="42"/>
      <c r="E30" s="42"/>
      <c r="F30" s="29" t="s">
        <v>52</v>
      </c>
      <c r="G30" s="42"/>
      <c r="H30" s="42"/>
      <c r="I30" s="42"/>
      <c r="J30" s="42"/>
      <c r="K30" s="42"/>
      <c r="L30" s="303">
        <v>0.15</v>
      </c>
      <c r="M30" s="302"/>
      <c r="N30" s="302"/>
      <c r="O30" s="302"/>
      <c r="P30" s="302"/>
      <c r="Q30" s="42"/>
      <c r="R30" s="42"/>
      <c r="S30" s="42"/>
      <c r="T30" s="42"/>
      <c r="U30" s="42"/>
      <c r="V30" s="42"/>
      <c r="W30" s="301">
        <f>ROUND(BA54, 2)</f>
        <v>0</v>
      </c>
      <c r="X30" s="302"/>
      <c r="Y30" s="302"/>
      <c r="Z30" s="302"/>
      <c r="AA30" s="302"/>
      <c r="AB30" s="302"/>
      <c r="AC30" s="302"/>
      <c r="AD30" s="302"/>
      <c r="AE30" s="302"/>
      <c r="AF30" s="42"/>
      <c r="AG30" s="42"/>
      <c r="AH30" s="42"/>
      <c r="AI30" s="42"/>
      <c r="AJ30" s="42"/>
      <c r="AK30" s="301">
        <f>ROUND(AW54, 2)</f>
        <v>0</v>
      </c>
      <c r="AL30" s="302"/>
      <c r="AM30" s="302"/>
      <c r="AN30" s="302"/>
      <c r="AO30" s="302"/>
      <c r="AP30" s="42"/>
      <c r="AQ30" s="42"/>
      <c r="AR30" s="43"/>
      <c r="BE30" s="291"/>
    </row>
    <row r="31" spans="1:71" s="3" customFormat="1" ht="14.45" hidden="1" customHeight="1">
      <c r="B31" s="41"/>
      <c r="C31" s="42"/>
      <c r="D31" s="42"/>
      <c r="E31" s="42"/>
      <c r="F31" s="29" t="s">
        <v>53</v>
      </c>
      <c r="G31" s="42"/>
      <c r="H31" s="42"/>
      <c r="I31" s="42"/>
      <c r="J31" s="42"/>
      <c r="K31" s="42"/>
      <c r="L31" s="303">
        <v>0.21</v>
      </c>
      <c r="M31" s="302"/>
      <c r="N31" s="302"/>
      <c r="O31" s="302"/>
      <c r="P31" s="302"/>
      <c r="Q31" s="42"/>
      <c r="R31" s="42"/>
      <c r="S31" s="42"/>
      <c r="T31" s="42"/>
      <c r="U31" s="42"/>
      <c r="V31" s="42"/>
      <c r="W31" s="301">
        <f>ROUND(BB54, 2)</f>
        <v>0</v>
      </c>
      <c r="X31" s="302"/>
      <c r="Y31" s="302"/>
      <c r="Z31" s="302"/>
      <c r="AA31" s="302"/>
      <c r="AB31" s="302"/>
      <c r="AC31" s="302"/>
      <c r="AD31" s="302"/>
      <c r="AE31" s="302"/>
      <c r="AF31" s="42"/>
      <c r="AG31" s="42"/>
      <c r="AH31" s="42"/>
      <c r="AI31" s="42"/>
      <c r="AJ31" s="42"/>
      <c r="AK31" s="301">
        <v>0</v>
      </c>
      <c r="AL31" s="302"/>
      <c r="AM31" s="302"/>
      <c r="AN31" s="302"/>
      <c r="AO31" s="302"/>
      <c r="AP31" s="42"/>
      <c r="AQ31" s="42"/>
      <c r="AR31" s="43"/>
      <c r="BE31" s="291"/>
    </row>
    <row r="32" spans="1:71" s="3" customFormat="1" ht="14.45" hidden="1" customHeight="1">
      <c r="B32" s="41"/>
      <c r="C32" s="42"/>
      <c r="D32" s="42"/>
      <c r="E32" s="42"/>
      <c r="F32" s="29" t="s">
        <v>54</v>
      </c>
      <c r="G32" s="42"/>
      <c r="H32" s="42"/>
      <c r="I32" s="42"/>
      <c r="J32" s="42"/>
      <c r="K32" s="42"/>
      <c r="L32" s="303">
        <v>0.15</v>
      </c>
      <c r="M32" s="302"/>
      <c r="N32" s="302"/>
      <c r="O32" s="302"/>
      <c r="P32" s="302"/>
      <c r="Q32" s="42"/>
      <c r="R32" s="42"/>
      <c r="S32" s="42"/>
      <c r="T32" s="42"/>
      <c r="U32" s="42"/>
      <c r="V32" s="42"/>
      <c r="W32" s="301">
        <f>ROUND(BC54, 2)</f>
        <v>0</v>
      </c>
      <c r="X32" s="302"/>
      <c r="Y32" s="302"/>
      <c r="Z32" s="302"/>
      <c r="AA32" s="302"/>
      <c r="AB32" s="302"/>
      <c r="AC32" s="302"/>
      <c r="AD32" s="302"/>
      <c r="AE32" s="302"/>
      <c r="AF32" s="42"/>
      <c r="AG32" s="42"/>
      <c r="AH32" s="42"/>
      <c r="AI32" s="42"/>
      <c r="AJ32" s="42"/>
      <c r="AK32" s="301">
        <v>0</v>
      </c>
      <c r="AL32" s="302"/>
      <c r="AM32" s="302"/>
      <c r="AN32" s="302"/>
      <c r="AO32" s="302"/>
      <c r="AP32" s="42"/>
      <c r="AQ32" s="42"/>
      <c r="AR32" s="43"/>
      <c r="BE32" s="291"/>
    </row>
    <row r="33" spans="1:57" s="3" customFormat="1" ht="14.45" hidden="1" customHeight="1">
      <c r="B33" s="41"/>
      <c r="C33" s="42"/>
      <c r="D33" s="42"/>
      <c r="E33" s="42"/>
      <c r="F33" s="29" t="s">
        <v>55</v>
      </c>
      <c r="G33" s="42"/>
      <c r="H33" s="42"/>
      <c r="I33" s="42"/>
      <c r="J33" s="42"/>
      <c r="K33" s="42"/>
      <c r="L33" s="303">
        <v>0</v>
      </c>
      <c r="M33" s="302"/>
      <c r="N33" s="302"/>
      <c r="O33" s="302"/>
      <c r="P33" s="302"/>
      <c r="Q33" s="42"/>
      <c r="R33" s="42"/>
      <c r="S33" s="42"/>
      <c r="T33" s="42"/>
      <c r="U33" s="42"/>
      <c r="V33" s="42"/>
      <c r="W33" s="301">
        <f>ROUND(BD54, 2)</f>
        <v>0</v>
      </c>
      <c r="X33" s="302"/>
      <c r="Y33" s="302"/>
      <c r="Z33" s="302"/>
      <c r="AA33" s="302"/>
      <c r="AB33" s="302"/>
      <c r="AC33" s="302"/>
      <c r="AD33" s="302"/>
      <c r="AE33" s="302"/>
      <c r="AF33" s="42"/>
      <c r="AG33" s="42"/>
      <c r="AH33" s="42"/>
      <c r="AI33" s="42"/>
      <c r="AJ33" s="42"/>
      <c r="AK33" s="301">
        <v>0</v>
      </c>
      <c r="AL33" s="302"/>
      <c r="AM33" s="302"/>
      <c r="AN33" s="302"/>
      <c r="AO33" s="302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57</v>
      </c>
      <c r="U35" s="46"/>
      <c r="V35" s="46"/>
      <c r="W35" s="46"/>
      <c r="X35" s="307" t="s">
        <v>58</v>
      </c>
      <c r="Y35" s="305"/>
      <c r="Z35" s="305"/>
      <c r="AA35" s="305"/>
      <c r="AB35" s="305"/>
      <c r="AC35" s="46"/>
      <c r="AD35" s="46"/>
      <c r="AE35" s="46"/>
      <c r="AF35" s="46"/>
      <c r="AG35" s="46"/>
      <c r="AH35" s="46"/>
      <c r="AI35" s="46"/>
      <c r="AJ35" s="46"/>
      <c r="AK35" s="304">
        <f>SUM(AK26:AK33)</f>
        <v>0</v>
      </c>
      <c r="AL35" s="305"/>
      <c r="AM35" s="305"/>
      <c r="AN35" s="305"/>
      <c r="AO35" s="306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3" t="s">
        <v>59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29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6973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265" t="str">
        <f>K6</f>
        <v>II/611 x II/329 Poděbrady – Přední Lhota, okružní křižovatka_PD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Poděbrady – Přední Lhota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267" t="str">
        <f>IF(AN8= "","",AN8)</f>
        <v>10. 12. 2020</v>
      </c>
      <c r="AN47" s="267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7" customHeight="1">
      <c r="A49" s="35"/>
      <c r="B49" s="36"/>
      <c r="C49" s="29" t="s">
        <v>30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Středočeský kraj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38</v>
      </c>
      <c r="AJ49" s="37"/>
      <c r="AK49" s="37"/>
      <c r="AL49" s="37"/>
      <c r="AM49" s="268" t="str">
        <f>IF(E17="","",E17)</f>
        <v>METROPROJEKT Praha a.s.</v>
      </c>
      <c r="AN49" s="269"/>
      <c r="AO49" s="269"/>
      <c r="AP49" s="269"/>
      <c r="AQ49" s="37"/>
      <c r="AR49" s="40"/>
      <c r="AS49" s="270" t="s">
        <v>60</v>
      </c>
      <c r="AT49" s="271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25.7" customHeight="1">
      <c r="A50" s="35"/>
      <c r="B50" s="36"/>
      <c r="C50" s="29" t="s">
        <v>36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43</v>
      </c>
      <c r="AJ50" s="37"/>
      <c r="AK50" s="37"/>
      <c r="AL50" s="37"/>
      <c r="AM50" s="268" t="str">
        <f>IF(E20="","",E20)</f>
        <v>METROPROJEKT Praha a.s.</v>
      </c>
      <c r="AN50" s="269"/>
      <c r="AO50" s="269"/>
      <c r="AP50" s="269"/>
      <c r="AQ50" s="37"/>
      <c r="AR50" s="40"/>
      <c r="AS50" s="272"/>
      <c r="AT50" s="273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274"/>
      <c r="AT51" s="275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276" t="s">
        <v>61</v>
      </c>
      <c r="D52" s="277"/>
      <c r="E52" s="277"/>
      <c r="F52" s="277"/>
      <c r="G52" s="277"/>
      <c r="H52" s="67"/>
      <c r="I52" s="279" t="s">
        <v>62</v>
      </c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8" t="s">
        <v>63</v>
      </c>
      <c r="AH52" s="277"/>
      <c r="AI52" s="277"/>
      <c r="AJ52" s="277"/>
      <c r="AK52" s="277"/>
      <c r="AL52" s="277"/>
      <c r="AM52" s="277"/>
      <c r="AN52" s="279" t="s">
        <v>64</v>
      </c>
      <c r="AO52" s="277"/>
      <c r="AP52" s="277"/>
      <c r="AQ52" s="68" t="s">
        <v>65</v>
      </c>
      <c r="AR52" s="40"/>
      <c r="AS52" s="69" t="s">
        <v>66</v>
      </c>
      <c r="AT52" s="70" t="s">
        <v>67</v>
      </c>
      <c r="AU52" s="70" t="s">
        <v>68</v>
      </c>
      <c r="AV52" s="70" t="s">
        <v>69</v>
      </c>
      <c r="AW52" s="70" t="s">
        <v>70</v>
      </c>
      <c r="AX52" s="70" t="s">
        <v>71</v>
      </c>
      <c r="AY52" s="70" t="s">
        <v>72</v>
      </c>
      <c r="AZ52" s="70" t="s">
        <v>73</v>
      </c>
      <c r="BA52" s="70" t="s">
        <v>74</v>
      </c>
      <c r="BB52" s="70" t="s">
        <v>75</v>
      </c>
      <c r="BC52" s="70" t="s">
        <v>76</v>
      </c>
      <c r="BD52" s="71" t="s">
        <v>77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78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287">
        <f>ROUND(AG55+SUM(AG56:AG59)+AG62+AG63,2)</f>
        <v>0</v>
      </c>
      <c r="AH54" s="287"/>
      <c r="AI54" s="287"/>
      <c r="AJ54" s="287"/>
      <c r="AK54" s="287"/>
      <c r="AL54" s="287"/>
      <c r="AM54" s="287"/>
      <c r="AN54" s="288">
        <f t="shared" ref="AN54:AN63" si="0">SUM(AG54,AT54)</f>
        <v>0</v>
      </c>
      <c r="AO54" s="288"/>
      <c r="AP54" s="288"/>
      <c r="AQ54" s="79" t="s">
        <v>79</v>
      </c>
      <c r="AR54" s="80"/>
      <c r="AS54" s="81">
        <f>ROUND(AS55+SUM(AS56:AS59)+AS62+AS63,2)</f>
        <v>0</v>
      </c>
      <c r="AT54" s="82">
        <f t="shared" ref="AT54:AT63" si="1">ROUND(SUM(AV54:AW54),2)</f>
        <v>0</v>
      </c>
      <c r="AU54" s="83">
        <f>ROUND(AU55+SUM(AU56:AU59)+AU62+AU63,5)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ROUND(AZ55+SUM(AZ56:AZ59)+AZ62+AZ63,2)</f>
        <v>0</v>
      </c>
      <c r="BA54" s="82">
        <f>ROUND(BA55+SUM(BA56:BA59)+BA62+BA63,2)</f>
        <v>0</v>
      </c>
      <c r="BB54" s="82">
        <f>ROUND(BB55+SUM(BB56:BB59)+BB62+BB63,2)</f>
        <v>0</v>
      </c>
      <c r="BC54" s="82">
        <f>ROUND(BC55+SUM(BC56:BC59)+BC62+BC63,2)</f>
        <v>0</v>
      </c>
      <c r="BD54" s="84">
        <f>ROUND(BD55+SUM(BD56:BD59)+BD62+BD63,2)</f>
        <v>0</v>
      </c>
      <c r="BS54" s="85" t="s">
        <v>80</v>
      </c>
      <c r="BT54" s="85" t="s">
        <v>81</v>
      </c>
      <c r="BU54" s="86" t="s">
        <v>82</v>
      </c>
      <c r="BV54" s="85" t="s">
        <v>83</v>
      </c>
      <c r="BW54" s="85" t="s">
        <v>5</v>
      </c>
      <c r="BX54" s="85" t="s">
        <v>84</v>
      </c>
      <c r="CL54" s="85" t="s">
        <v>19</v>
      </c>
    </row>
    <row r="55" spans="1:91" s="7" customFormat="1" ht="24.75" customHeight="1">
      <c r="A55" s="87" t="s">
        <v>85</v>
      </c>
      <c r="B55" s="88"/>
      <c r="C55" s="89"/>
      <c r="D55" s="280" t="s">
        <v>86</v>
      </c>
      <c r="E55" s="280"/>
      <c r="F55" s="280"/>
      <c r="G55" s="280"/>
      <c r="H55" s="280"/>
      <c r="I55" s="90"/>
      <c r="J55" s="280" t="s">
        <v>87</v>
      </c>
      <c r="K55" s="280"/>
      <c r="L55" s="280"/>
      <c r="M55" s="280"/>
      <c r="N55" s="280"/>
      <c r="O55" s="280"/>
      <c r="P55" s="280"/>
      <c r="Q55" s="280"/>
      <c r="R55" s="280"/>
      <c r="S55" s="280"/>
      <c r="T55" s="280"/>
      <c r="U55" s="280"/>
      <c r="V55" s="280"/>
      <c r="W55" s="280"/>
      <c r="X55" s="280"/>
      <c r="Y55" s="280"/>
      <c r="Z55" s="280"/>
      <c r="AA55" s="280"/>
      <c r="AB55" s="280"/>
      <c r="AC55" s="280"/>
      <c r="AD55" s="280"/>
      <c r="AE55" s="280"/>
      <c r="AF55" s="280"/>
      <c r="AG55" s="281">
        <f>'SO 01, 02 - Vozovky a cho...'!J30</f>
        <v>0</v>
      </c>
      <c r="AH55" s="282"/>
      <c r="AI55" s="282"/>
      <c r="AJ55" s="282"/>
      <c r="AK55" s="282"/>
      <c r="AL55" s="282"/>
      <c r="AM55" s="282"/>
      <c r="AN55" s="281">
        <f t="shared" si="0"/>
        <v>0</v>
      </c>
      <c r="AO55" s="282"/>
      <c r="AP55" s="282"/>
      <c r="AQ55" s="91" t="s">
        <v>88</v>
      </c>
      <c r="AR55" s="92"/>
      <c r="AS55" s="93">
        <v>0</v>
      </c>
      <c r="AT55" s="94">
        <f t="shared" si="1"/>
        <v>0</v>
      </c>
      <c r="AU55" s="95">
        <f>'SO 01, 02 - Vozovky a cho...'!P87</f>
        <v>0</v>
      </c>
      <c r="AV55" s="94">
        <f>'SO 01, 02 - Vozovky a cho...'!J33</f>
        <v>0</v>
      </c>
      <c r="AW55" s="94">
        <f>'SO 01, 02 - Vozovky a cho...'!J34</f>
        <v>0</v>
      </c>
      <c r="AX55" s="94">
        <f>'SO 01, 02 - Vozovky a cho...'!J35</f>
        <v>0</v>
      </c>
      <c r="AY55" s="94">
        <f>'SO 01, 02 - Vozovky a cho...'!J36</f>
        <v>0</v>
      </c>
      <c r="AZ55" s="94">
        <f>'SO 01, 02 - Vozovky a cho...'!F33</f>
        <v>0</v>
      </c>
      <c r="BA55" s="94">
        <f>'SO 01, 02 - Vozovky a cho...'!F34</f>
        <v>0</v>
      </c>
      <c r="BB55" s="94">
        <f>'SO 01, 02 - Vozovky a cho...'!F35</f>
        <v>0</v>
      </c>
      <c r="BC55" s="94">
        <f>'SO 01, 02 - Vozovky a cho...'!F36</f>
        <v>0</v>
      </c>
      <c r="BD55" s="96">
        <f>'SO 01, 02 - Vozovky a cho...'!F37</f>
        <v>0</v>
      </c>
      <c r="BT55" s="97" t="s">
        <v>89</v>
      </c>
      <c r="BV55" s="97" t="s">
        <v>83</v>
      </c>
      <c r="BW55" s="97" t="s">
        <v>90</v>
      </c>
      <c r="BX55" s="97" t="s">
        <v>5</v>
      </c>
      <c r="CL55" s="97" t="s">
        <v>19</v>
      </c>
      <c r="CM55" s="97" t="s">
        <v>91</v>
      </c>
    </row>
    <row r="56" spans="1:91" s="7" customFormat="1" ht="16.5" customHeight="1">
      <c r="A56" s="87" t="s">
        <v>85</v>
      </c>
      <c r="B56" s="88"/>
      <c r="C56" s="89"/>
      <c r="D56" s="280" t="s">
        <v>92</v>
      </c>
      <c r="E56" s="280"/>
      <c r="F56" s="280"/>
      <c r="G56" s="280"/>
      <c r="H56" s="280"/>
      <c r="I56" s="90"/>
      <c r="J56" s="280" t="s">
        <v>93</v>
      </c>
      <c r="K56" s="280"/>
      <c r="L56" s="280"/>
      <c r="M56" s="280"/>
      <c r="N56" s="280"/>
      <c r="O56" s="280"/>
      <c r="P56" s="280"/>
      <c r="Q56" s="280"/>
      <c r="R56" s="280"/>
      <c r="S56" s="280"/>
      <c r="T56" s="280"/>
      <c r="U56" s="280"/>
      <c r="V56" s="280"/>
      <c r="W56" s="280"/>
      <c r="X56" s="280"/>
      <c r="Y56" s="280"/>
      <c r="Z56" s="280"/>
      <c r="AA56" s="280"/>
      <c r="AB56" s="280"/>
      <c r="AC56" s="280"/>
      <c r="AD56" s="280"/>
      <c r="AE56" s="280"/>
      <c r="AF56" s="280"/>
      <c r="AG56" s="281">
        <f>'SO 03 - Dopravní značení'!J30</f>
        <v>0</v>
      </c>
      <c r="AH56" s="282"/>
      <c r="AI56" s="282"/>
      <c r="AJ56" s="282"/>
      <c r="AK56" s="282"/>
      <c r="AL56" s="282"/>
      <c r="AM56" s="282"/>
      <c r="AN56" s="281">
        <f t="shared" si="0"/>
        <v>0</v>
      </c>
      <c r="AO56" s="282"/>
      <c r="AP56" s="282"/>
      <c r="AQ56" s="91" t="s">
        <v>88</v>
      </c>
      <c r="AR56" s="92"/>
      <c r="AS56" s="93">
        <v>0</v>
      </c>
      <c r="AT56" s="94">
        <f t="shared" si="1"/>
        <v>0</v>
      </c>
      <c r="AU56" s="95">
        <f>'SO 03 - Dopravní značení'!P83</f>
        <v>0</v>
      </c>
      <c r="AV56" s="94">
        <f>'SO 03 - Dopravní značení'!J33</f>
        <v>0</v>
      </c>
      <c r="AW56" s="94">
        <f>'SO 03 - Dopravní značení'!J34</f>
        <v>0</v>
      </c>
      <c r="AX56" s="94">
        <f>'SO 03 - Dopravní značení'!J35</f>
        <v>0</v>
      </c>
      <c r="AY56" s="94">
        <f>'SO 03 - Dopravní značení'!J36</f>
        <v>0</v>
      </c>
      <c r="AZ56" s="94">
        <f>'SO 03 - Dopravní značení'!F33</f>
        <v>0</v>
      </c>
      <c r="BA56" s="94">
        <f>'SO 03 - Dopravní značení'!F34</f>
        <v>0</v>
      </c>
      <c r="BB56" s="94">
        <f>'SO 03 - Dopravní značení'!F35</f>
        <v>0</v>
      </c>
      <c r="BC56" s="94">
        <f>'SO 03 - Dopravní značení'!F36</f>
        <v>0</v>
      </c>
      <c r="BD56" s="96">
        <f>'SO 03 - Dopravní značení'!F37</f>
        <v>0</v>
      </c>
      <c r="BT56" s="97" t="s">
        <v>89</v>
      </c>
      <c r="BV56" s="97" t="s">
        <v>83</v>
      </c>
      <c r="BW56" s="97" t="s">
        <v>94</v>
      </c>
      <c r="BX56" s="97" t="s">
        <v>5</v>
      </c>
      <c r="CL56" s="97" t="s">
        <v>19</v>
      </c>
      <c r="CM56" s="97" t="s">
        <v>91</v>
      </c>
    </row>
    <row r="57" spans="1:91" s="7" customFormat="1" ht="16.5" customHeight="1">
      <c r="A57" s="87" t="s">
        <v>85</v>
      </c>
      <c r="B57" s="88"/>
      <c r="C57" s="89"/>
      <c r="D57" s="280" t="s">
        <v>95</v>
      </c>
      <c r="E57" s="280"/>
      <c r="F57" s="280"/>
      <c r="G57" s="280"/>
      <c r="H57" s="280"/>
      <c r="I57" s="90"/>
      <c r="J57" s="280" t="s">
        <v>96</v>
      </c>
      <c r="K57" s="280"/>
      <c r="L57" s="280"/>
      <c r="M57" s="280"/>
      <c r="N57" s="280"/>
      <c r="O57" s="280"/>
      <c r="P57" s="280"/>
      <c r="Q57" s="280"/>
      <c r="R57" s="280"/>
      <c r="S57" s="280"/>
      <c r="T57" s="280"/>
      <c r="U57" s="280"/>
      <c r="V57" s="280"/>
      <c r="W57" s="280"/>
      <c r="X57" s="280"/>
      <c r="Y57" s="280"/>
      <c r="Z57" s="280"/>
      <c r="AA57" s="280"/>
      <c r="AB57" s="280"/>
      <c r="AC57" s="280"/>
      <c r="AD57" s="280"/>
      <c r="AE57" s="280"/>
      <c r="AF57" s="280"/>
      <c r="AG57" s="281">
        <f>'SO 04 - Veřejné osvětlení'!J30</f>
        <v>0</v>
      </c>
      <c r="AH57" s="282"/>
      <c r="AI57" s="282"/>
      <c r="AJ57" s="282"/>
      <c r="AK57" s="282"/>
      <c r="AL57" s="282"/>
      <c r="AM57" s="282"/>
      <c r="AN57" s="281">
        <f t="shared" si="0"/>
        <v>0</v>
      </c>
      <c r="AO57" s="282"/>
      <c r="AP57" s="282"/>
      <c r="AQ57" s="91" t="s">
        <v>88</v>
      </c>
      <c r="AR57" s="92"/>
      <c r="AS57" s="93">
        <v>0</v>
      </c>
      <c r="AT57" s="94">
        <f t="shared" si="1"/>
        <v>0</v>
      </c>
      <c r="AU57" s="95">
        <f>'SO 04 - Veřejné osvětlení'!P88</f>
        <v>0</v>
      </c>
      <c r="AV57" s="94">
        <f>'SO 04 - Veřejné osvětlení'!J33</f>
        <v>0</v>
      </c>
      <c r="AW57" s="94">
        <f>'SO 04 - Veřejné osvětlení'!J34</f>
        <v>0</v>
      </c>
      <c r="AX57" s="94">
        <f>'SO 04 - Veřejné osvětlení'!J35</f>
        <v>0</v>
      </c>
      <c r="AY57" s="94">
        <f>'SO 04 - Veřejné osvětlení'!J36</f>
        <v>0</v>
      </c>
      <c r="AZ57" s="94">
        <f>'SO 04 - Veřejné osvětlení'!F33</f>
        <v>0</v>
      </c>
      <c r="BA57" s="94">
        <f>'SO 04 - Veřejné osvětlení'!F34</f>
        <v>0</v>
      </c>
      <c r="BB57" s="94">
        <f>'SO 04 - Veřejné osvětlení'!F35</f>
        <v>0</v>
      </c>
      <c r="BC57" s="94">
        <f>'SO 04 - Veřejné osvětlení'!F36</f>
        <v>0</v>
      </c>
      <c r="BD57" s="96">
        <f>'SO 04 - Veřejné osvětlení'!F37</f>
        <v>0</v>
      </c>
      <c r="BT57" s="97" t="s">
        <v>89</v>
      </c>
      <c r="BV57" s="97" t="s">
        <v>83</v>
      </c>
      <c r="BW57" s="97" t="s">
        <v>97</v>
      </c>
      <c r="BX57" s="97" t="s">
        <v>5</v>
      </c>
      <c r="CL57" s="97" t="s">
        <v>98</v>
      </c>
      <c r="CM57" s="97" t="s">
        <v>91</v>
      </c>
    </row>
    <row r="58" spans="1:91" s="7" customFormat="1" ht="16.5" customHeight="1">
      <c r="A58" s="87" t="s">
        <v>85</v>
      </c>
      <c r="B58" s="88"/>
      <c r="C58" s="89"/>
      <c r="D58" s="280" t="s">
        <v>99</v>
      </c>
      <c r="E58" s="280"/>
      <c r="F58" s="280"/>
      <c r="G58" s="280"/>
      <c r="H58" s="280"/>
      <c r="I58" s="90"/>
      <c r="J58" s="280" t="s">
        <v>100</v>
      </c>
      <c r="K58" s="280"/>
      <c r="L58" s="280"/>
      <c r="M58" s="280"/>
      <c r="N58" s="280"/>
      <c r="O58" s="280"/>
      <c r="P58" s="280"/>
      <c r="Q58" s="280"/>
      <c r="R58" s="280"/>
      <c r="S58" s="280"/>
      <c r="T58" s="280"/>
      <c r="U58" s="280"/>
      <c r="V58" s="280"/>
      <c r="W58" s="280"/>
      <c r="X58" s="280"/>
      <c r="Y58" s="280"/>
      <c r="Z58" s="280"/>
      <c r="AA58" s="280"/>
      <c r="AB58" s="280"/>
      <c r="AC58" s="280"/>
      <c r="AD58" s="280"/>
      <c r="AE58" s="280"/>
      <c r="AF58" s="280"/>
      <c r="AG58" s="281">
        <f>'SO 06 - Přeložky a ochran...'!J30</f>
        <v>0</v>
      </c>
      <c r="AH58" s="282"/>
      <c r="AI58" s="282"/>
      <c r="AJ58" s="282"/>
      <c r="AK58" s="282"/>
      <c r="AL58" s="282"/>
      <c r="AM58" s="282"/>
      <c r="AN58" s="281">
        <f t="shared" si="0"/>
        <v>0</v>
      </c>
      <c r="AO58" s="282"/>
      <c r="AP58" s="282"/>
      <c r="AQ58" s="91" t="s">
        <v>88</v>
      </c>
      <c r="AR58" s="92"/>
      <c r="AS58" s="93">
        <v>0</v>
      </c>
      <c r="AT58" s="94">
        <f t="shared" si="1"/>
        <v>0</v>
      </c>
      <c r="AU58" s="95">
        <f>'SO 06 - Přeložky a ochran...'!P82</f>
        <v>0</v>
      </c>
      <c r="AV58" s="94">
        <f>'SO 06 - Přeložky a ochran...'!J33</f>
        <v>0</v>
      </c>
      <c r="AW58" s="94">
        <f>'SO 06 - Přeložky a ochran...'!J34</f>
        <v>0</v>
      </c>
      <c r="AX58" s="94">
        <f>'SO 06 - Přeložky a ochran...'!J35</f>
        <v>0</v>
      </c>
      <c r="AY58" s="94">
        <f>'SO 06 - Přeložky a ochran...'!J36</f>
        <v>0</v>
      </c>
      <c r="AZ58" s="94">
        <f>'SO 06 - Přeložky a ochran...'!F33</f>
        <v>0</v>
      </c>
      <c r="BA58" s="94">
        <f>'SO 06 - Přeložky a ochran...'!F34</f>
        <v>0</v>
      </c>
      <c r="BB58" s="94">
        <f>'SO 06 - Přeložky a ochran...'!F35</f>
        <v>0</v>
      </c>
      <c r="BC58" s="94">
        <f>'SO 06 - Přeložky a ochran...'!F36</f>
        <v>0</v>
      </c>
      <c r="BD58" s="96">
        <f>'SO 06 - Přeložky a ochran...'!F37</f>
        <v>0</v>
      </c>
      <c r="BT58" s="97" t="s">
        <v>89</v>
      </c>
      <c r="BV58" s="97" t="s">
        <v>83</v>
      </c>
      <c r="BW58" s="97" t="s">
        <v>101</v>
      </c>
      <c r="BX58" s="97" t="s">
        <v>5</v>
      </c>
      <c r="CL58" s="97" t="s">
        <v>19</v>
      </c>
      <c r="CM58" s="97" t="s">
        <v>91</v>
      </c>
    </row>
    <row r="59" spans="1:91" s="7" customFormat="1" ht="16.5" customHeight="1">
      <c r="B59" s="88"/>
      <c r="C59" s="89"/>
      <c r="D59" s="280" t="s">
        <v>102</v>
      </c>
      <c r="E59" s="280"/>
      <c r="F59" s="280"/>
      <c r="G59" s="280"/>
      <c r="H59" s="280"/>
      <c r="I59" s="90"/>
      <c r="J59" s="280" t="s">
        <v>103</v>
      </c>
      <c r="K59" s="280"/>
      <c r="L59" s="280"/>
      <c r="M59" s="280"/>
      <c r="N59" s="280"/>
      <c r="O59" s="280"/>
      <c r="P59" s="280"/>
      <c r="Q59" s="280"/>
      <c r="R59" s="280"/>
      <c r="S59" s="280"/>
      <c r="T59" s="280"/>
      <c r="U59" s="280"/>
      <c r="V59" s="280"/>
      <c r="W59" s="280"/>
      <c r="X59" s="280"/>
      <c r="Y59" s="280"/>
      <c r="Z59" s="280"/>
      <c r="AA59" s="280"/>
      <c r="AB59" s="280"/>
      <c r="AC59" s="280"/>
      <c r="AD59" s="280"/>
      <c r="AE59" s="280"/>
      <c r="AF59" s="280"/>
      <c r="AG59" s="283">
        <f>ROUND(SUM(AG60:AG61),2)</f>
        <v>0</v>
      </c>
      <c r="AH59" s="282"/>
      <c r="AI59" s="282"/>
      <c r="AJ59" s="282"/>
      <c r="AK59" s="282"/>
      <c r="AL59" s="282"/>
      <c r="AM59" s="282"/>
      <c r="AN59" s="281">
        <f t="shared" si="0"/>
        <v>0</v>
      </c>
      <c r="AO59" s="282"/>
      <c r="AP59" s="282"/>
      <c r="AQ59" s="91" t="s">
        <v>88</v>
      </c>
      <c r="AR59" s="92"/>
      <c r="AS59" s="93">
        <f>ROUND(SUM(AS60:AS61),2)</f>
        <v>0</v>
      </c>
      <c r="AT59" s="94">
        <f t="shared" si="1"/>
        <v>0</v>
      </c>
      <c r="AU59" s="95">
        <f>ROUND(SUM(AU60:AU61),5)</f>
        <v>0</v>
      </c>
      <c r="AV59" s="94">
        <f>ROUND(AZ59*L29,2)</f>
        <v>0</v>
      </c>
      <c r="AW59" s="94">
        <f>ROUND(BA59*L30,2)</f>
        <v>0</v>
      </c>
      <c r="AX59" s="94">
        <f>ROUND(BB59*L29,2)</f>
        <v>0</v>
      </c>
      <c r="AY59" s="94">
        <f>ROUND(BC59*L30,2)</f>
        <v>0</v>
      </c>
      <c r="AZ59" s="94">
        <f>ROUND(SUM(AZ60:AZ61),2)</f>
        <v>0</v>
      </c>
      <c r="BA59" s="94">
        <f>ROUND(SUM(BA60:BA61),2)</f>
        <v>0</v>
      </c>
      <c r="BB59" s="94">
        <f>ROUND(SUM(BB60:BB61),2)</f>
        <v>0</v>
      </c>
      <c r="BC59" s="94">
        <f>ROUND(SUM(BC60:BC61),2)</f>
        <v>0</v>
      </c>
      <c r="BD59" s="96">
        <f>ROUND(SUM(BD60:BD61),2)</f>
        <v>0</v>
      </c>
      <c r="BS59" s="97" t="s">
        <v>80</v>
      </c>
      <c r="BT59" s="97" t="s">
        <v>89</v>
      </c>
      <c r="BV59" s="97" t="s">
        <v>83</v>
      </c>
      <c r="BW59" s="97" t="s">
        <v>104</v>
      </c>
      <c r="BX59" s="97" t="s">
        <v>5</v>
      </c>
      <c r="CL59" s="97" t="s">
        <v>19</v>
      </c>
      <c r="CM59" s="97" t="s">
        <v>91</v>
      </c>
    </row>
    <row r="60" spans="1:91" s="4" customFormat="1" ht="16.5" customHeight="1">
      <c r="A60" s="87" t="s">
        <v>85</v>
      </c>
      <c r="B60" s="52"/>
      <c r="C60" s="98"/>
      <c r="D60" s="98"/>
      <c r="E60" s="286" t="s">
        <v>102</v>
      </c>
      <c r="F60" s="286"/>
      <c r="G60" s="286"/>
      <c r="H60" s="286"/>
      <c r="I60" s="286"/>
      <c r="J60" s="98"/>
      <c r="K60" s="286" t="s">
        <v>103</v>
      </c>
      <c r="L60" s="286"/>
      <c r="M60" s="286"/>
      <c r="N60" s="286"/>
      <c r="O60" s="286"/>
      <c r="P60" s="286"/>
      <c r="Q60" s="286"/>
      <c r="R60" s="286"/>
      <c r="S60" s="286"/>
      <c r="T60" s="286"/>
      <c r="U60" s="286"/>
      <c r="V60" s="286"/>
      <c r="W60" s="286"/>
      <c r="X60" s="286"/>
      <c r="Y60" s="286"/>
      <c r="Z60" s="286"/>
      <c r="AA60" s="286"/>
      <c r="AB60" s="286"/>
      <c r="AC60" s="286"/>
      <c r="AD60" s="286"/>
      <c r="AE60" s="286"/>
      <c r="AF60" s="286"/>
      <c r="AG60" s="284">
        <f>'A.5.2 - Dopravně inženýrs...'!J30</f>
        <v>0</v>
      </c>
      <c r="AH60" s="285"/>
      <c r="AI60" s="285"/>
      <c r="AJ60" s="285"/>
      <c r="AK60" s="285"/>
      <c r="AL60" s="285"/>
      <c r="AM60" s="285"/>
      <c r="AN60" s="284">
        <f t="shared" si="0"/>
        <v>0</v>
      </c>
      <c r="AO60" s="285"/>
      <c r="AP60" s="285"/>
      <c r="AQ60" s="99" t="s">
        <v>105</v>
      </c>
      <c r="AR60" s="54"/>
      <c r="AS60" s="100">
        <v>0</v>
      </c>
      <c r="AT60" s="101">
        <f t="shared" si="1"/>
        <v>0</v>
      </c>
      <c r="AU60" s="102">
        <f>'A.5.2 - Dopravně inženýrs...'!P81</f>
        <v>0</v>
      </c>
      <c r="AV60" s="101">
        <f>'A.5.2 - Dopravně inženýrs...'!J33</f>
        <v>0</v>
      </c>
      <c r="AW60" s="101">
        <f>'A.5.2 - Dopravně inženýrs...'!J34</f>
        <v>0</v>
      </c>
      <c r="AX60" s="101">
        <f>'A.5.2 - Dopravně inženýrs...'!J35</f>
        <v>0</v>
      </c>
      <c r="AY60" s="101">
        <f>'A.5.2 - Dopravně inženýrs...'!J36</f>
        <v>0</v>
      </c>
      <c r="AZ60" s="101">
        <f>'A.5.2 - Dopravně inženýrs...'!F33</f>
        <v>0</v>
      </c>
      <c r="BA60" s="101">
        <f>'A.5.2 - Dopravně inženýrs...'!F34</f>
        <v>0</v>
      </c>
      <c r="BB60" s="101">
        <f>'A.5.2 - Dopravně inženýrs...'!F35</f>
        <v>0</v>
      </c>
      <c r="BC60" s="101">
        <f>'A.5.2 - Dopravně inženýrs...'!F36</f>
        <v>0</v>
      </c>
      <c r="BD60" s="103">
        <f>'A.5.2 - Dopravně inženýrs...'!F37</f>
        <v>0</v>
      </c>
      <c r="BT60" s="104" t="s">
        <v>91</v>
      </c>
      <c r="BU60" s="104" t="s">
        <v>106</v>
      </c>
      <c r="BV60" s="104" t="s">
        <v>83</v>
      </c>
      <c r="BW60" s="104" t="s">
        <v>104</v>
      </c>
      <c r="BX60" s="104" t="s">
        <v>5</v>
      </c>
      <c r="CL60" s="104" t="s">
        <v>19</v>
      </c>
      <c r="CM60" s="104" t="s">
        <v>91</v>
      </c>
    </row>
    <row r="61" spans="1:91" s="4" customFormat="1" ht="16.5" customHeight="1">
      <c r="A61" s="87" t="s">
        <v>85</v>
      </c>
      <c r="B61" s="52"/>
      <c r="C61" s="98"/>
      <c r="D61" s="98"/>
      <c r="E61" s="286" t="s">
        <v>107</v>
      </c>
      <c r="F61" s="286"/>
      <c r="G61" s="286"/>
      <c r="H61" s="286"/>
      <c r="I61" s="286"/>
      <c r="J61" s="98"/>
      <c r="K61" s="286" t="s">
        <v>108</v>
      </c>
      <c r="L61" s="286"/>
      <c r="M61" s="286"/>
      <c r="N61" s="286"/>
      <c r="O61" s="286"/>
      <c r="P61" s="286"/>
      <c r="Q61" s="286"/>
      <c r="R61" s="286"/>
      <c r="S61" s="286"/>
      <c r="T61" s="286"/>
      <c r="U61" s="286"/>
      <c r="V61" s="286"/>
      <c r="W61" s="286"/>
      <c r="X61" s="286"/>
      <c r="Y61" s="286"/>
      <c r="Z61" s="286"/>
      <c r="AA61" s="286"/>
      <c r="AB61" s="286"/>
      <c r="AC61" s="286"/>
      <c r="AD61" s="286"/>
      <c r="AE61" s="286"/>
      <c r="AF61" s="286"/>
      <c r="AG61" s="284">
        <f>'A.5.2.1 - Oprava objízdný...'!J32</f>
        <v>0</v>
      </c>
      <c r="AH61" s="285"/>
      <c r="AI61" s="285"/>
      <c r="AJ61" s="285"/>
      <c r="AK61" s="285"/>
      <c r="AL61" s="285"/>
      <c r="AM61" s="285"/>
      <c r="AN61" s="284">
        <f t="shared" si="0"/>
        <v>0</v>
      </c>
      <c r="AO61" s="285"/>
      <c r="AP61" s="285"/>
      <c r="AQ61" s="99" t="s">
        <v>105</v>
      </c>
      <c r="AR61" s="54"/>
      <c r="AS61" s="100">
        <v>0</v>
      </c>
      <c r="AT61" s="101">
        <f t="shared" si="1"/>
        <v>0</v>
      </c>
      <c r="AU61" s="102">
        <f>'A.5.2.1 - Oprava objízdný...'!P89</f>
        <v>0</v>
      </c>
      <c r="AV61" s="101">
        <f>'A.5.2.1 - Oprava objízdný...'!J35</f>
        <v>0</v>
      </c>
      <c r="AW61" s="101">
        <f>'A.5.2.1 - Oprava objízdný...'!J36</f>
        <v>0</v>
      </c>
      <c r="AX61" s="101">
        <f>'A.5.2.1 - Oprava objízdný...'!J37</f>
        <v>0</v>
      </c>
      <c r="AY61" s="101">
        <f>'A.5.2.1 - Oprava objízdný...'!J38</f>
        <v>0</v>
      </c>
      <c r="AZ61" s="101">
        <f>'A.5.2.1 - Oprava objízdný...'!F35</f>
        <v>0</v>
      </c>
      <c r="BA61" s="101">
        <f>'A.5.2.1 - Oprava objízdný...'!F36</f>
        <v>0</v>
      </c>
      <c r="BB61" s="101">
        <f>'A.5.2.1 - Oprava objízdný...'!F37</f>
        <v>0</v>
      </c>
      <c r="BC61" s="101">
        <f>'A.5.2.1 - Oprava objízdný...'!F38</f>
        <v>0</v>
      </c>
      <c r="BD61" s="103">
        <f>'A.5.2.1 - Oprava objízdný...'!F39</f>
        <v>0</v>
      </c>
      <c r="BT61" s="104" t="s">
        <v>91</v>
      </c>
      <c r="BV61" s="104" t="s">
        <v>83</v>
      </c>
      <c r="BW61" s="104" t="s">
        <v>109</v>
      </c>
      <c r="BX61" s="104" t="s">
        <v>104</v>
      </c>
      <c r="CL61" s="104" t="s">
        <v>19</v>
      </c>
    </row>
    <row r="62" spans="1:91" s="7" customFormat="1" ht="24.75" customHeight="1">
      <c r="A62" s="87" t="s">
        <v>85</v>
      </c>
      <c r="B62" s="88"/>
      <c r="C62" s="89"/>
      <c r="D62" s="280" t="s">
        <v>110</v>
      </c>
      <c r="E62" s="280"/>
      <c r="F62" s="280"/>
      <c r="G62" s="280"/>
      <c r="H62" s="280"/>
      <c r="I62" s="90"/>
      <c r="J62" s="280" t="s">
        <v>111</v>
      </c>
      <c r="K62" s="280"/>
      <c r="L62" s="280"/>
      <c r="M62" s="280"/>
      <c r="N62" s="280"/>
      <c r="O62" s="280"/>
      <c r="P62" s="280"/>
      <c r="Q62" s="280"/>
      <c r="R62" s="280"/>
      <c r="S62" s="280"/>
      <c r="T62" s="280"/>
      <c r="U62" s="280"/>
      <c r="V62" s="280"/>
      <c r="W62" s="280"/>
      <c r="X62" s="280"/>
      <c r="Y62" s="280"/>
      <c r="Z62" s="280"/>
      <c r="AA62" s="280"/>
      <c r="AB62" s="280"/>
      <c r="AC62" s="280"/>
      <c r="AD62" s="280"/>
      <c r="AE62" s="280"/>
      <c r="AF62" s="280"/>
      <c r="AG62" s="281">
        <f>'G.1 - Dendrologický průzk...'!J30</f>
        <v>0</v>
      </c>
      <c r="AH62" s="282"/>
      <c r="AI62" s="282"/>
      <c r="AJ62" s="282"/>
      <c r="AK62" s="282"/>
      <c r="AL62" s="282"/>
      <c r="AM62" s="282"/>
      <c r="AN62" s="281">
        <f t="shared" si="0"/>
        <v>0</v>
      </c>
      <c r="AO62" s="282"/>
      <c r="AP62" s="282"/>
      <c r="AQ62" s="91" t="s">
        <v>88</v>
      </c>
      <c r="AR62" s="92"/>
      <c r="AS62" s="93">
        <v>0</v>
      </c>
      <c r="AT62" s="94">
        <f t="shared" si="1"/>
        <v>0</v>
      </c>
      <c r="AU62" s="95">
        <f>'G.1 - Dendrologický průzk...'!P81</f>
        <v>0</v>
      </c>
      <c r="AV62" s="94">
        <f>'G.1 - Dendrologický průzk...'!J33</f>
        <v>0</v>
      </c>
      <c r="AW62" s="94">
        <f>'G.1 - Dendrologický průzk...'!J34</f>
        <v>0</v>
      </c>
      <c r="AX62" s="94">
        <f>'G.1 - Dendrologický průzk...'!J35</f>
        <v>0</v>
      </c>
      <c r="AY62" s="94">
        <f>'G.1 - Dendrologický průzk...'!J36</f>
        <v>0</v>
      </c>
      <c r="AZ62" s="94">
        <f>'G.1 - Dendrologický průzk...'!F33</f>
        <v>0</v>
      </c>
      <c r="BA62" s="94">
        <f>'G.1 - Dendrologický průzk...'!F34</f>
        <v>0</v>
      </c>
      <c r="BB62" s="94">
        <f>'G.1 - Dendrologický průzk...'!F35</f>
        <v>0</v>
      </c>
      <c r="BC62" s="94">
        <f>'G.1 - Dendrologický průzk...'!F36</f>
        <v>0</v>
      </c>
      <c r="BD62" s="96">
        <f>'G.1 - Dendrologický průzk...'!F37</f>
        <v>0</v>
      </c>
      <c r="BT62" s="97" t="s">
        <v>89</v>
      </c>
      <c r="BV62" s="97" t="s">
        <v>83</v>
      </c>
      <c r="BW62" s="97" t="s">
        <v>112</v>
      </c>
      <c r="BX62" s="97" t="s">
        <v>5</v>
      </c>
      <c r="CL62" s="97" t="s">
        <v>19</v>
      </c>
      <c r="CM62" s="97" t="s">
        <v>91</v>
      </c>
    </row>
    <row r="63" spans="1:91" s="7" customFormat="1" ht="16.5" customHeight="1">
      <c r="A63" s="87" t="s">
        <v>85</v>
      </c>
      <c r="B63" s="88"/>
      <c r="C63" s="89"/>
      <c r="D63" s="280" t="s">
        <v>113</v>
      </c>
      <c r="E63" s="280"/>
      <c r="F63" s="280"/>
      <c r="G63" s="280"/>
      <c r="H63" s="280"/>
      <c r="I63" s="90"/>
      <c r="J63" s="280" t="s">
        <v>114</v>
      </c>
      <c r="K63" s="280"/>
      <c r="L63" s="280"/>
      <c r="M63" s="280"/>
      <c r="N63" s="280"/>
      <c r="O63" s="280"/>
      <c r="P63" s="280"/>
      <c r="Q63" s="280"/>
      <c r="R63" s="280"/>
      <c r="S63" s="280"/>
      <c r="T63" s="280"/>
      <c r="U63" s="280"/>
      <c r="V63" s="280"/>
      <c r="W63" s="280"/>
      <c r="X63" s="280"/>
      <c r="Y63" s="280"/>
      <c r="Z63" s="280"/>
      <c r="AA63" s="280"/>
      <c r="AB63" s="280"/>
      <c r="AC63" s="280"/>
      <c r="AD63" s="280"/>
      <c r="AE63" s="280"/>
      <c r="AF63" s="280"/>
      <c r="AG63" s="281">
        <f>'VON - Vedlejší a ostatní ...'!J30</f>
        <v>0</v>
      </c>
      <c r="AH63" s="282"/>
      <c r="AI63" s="282"/>
      <c r="AJ63" s="282"/>
      <c r="AK63" s="282"/>
      <c r="AL63" s="282"/>
      <c r="AM63" s="282"/>
      <c r="AN63" s="281">
        <f t="shared" si="0"/>
        <v>0</v>
      </c>
      <c r="AO63" s="282"/>
      <c r="AP63" s="282"/>
      <c r="AQ63" s="91" t="s">
        <v>113</v>
      </c>
      <c r="AR63" s="92"/>
      <c r="AS63" s="105">
        <v>0</v>
      </c>
      <c r="AT63" s="106">
        <f t="shared" si="1"/>
        <v>0</v>
      </c>
      <c r="AU63" s="107">
        <f>'VON - Vedlejší a ostatní ...'!P85</f>
        <v>0</v>
      </c>
      <c r="AV63" s="106">
        <f>'VON - Vedlejší a ostatní ...'!J33</f>
        <v>0</v>
      </c>
      <c r="AW63" s="106">
        <f>'VON - Vedlejší a ostatní ...'!J34</f>
        <v>0</v>
      </c>
      <c r="AX63" s="106">
        <f>'VON - Vedlejší a ostatní ...'!J35</f>
        <v>0</v>
      </c>
      <c r="AY63" s="106">
        <f>'VON - Vedlejší a ostatní ...'!J36</f>
        <v>0</v>
      </c>
      <c r="AZ63" s="106">
        <f>'VON - Vedlejší a ostatní ...'!F33</f>
        <v>0</v>
      </c>
      <c r="BA63" s="106">
        <f>'VON - Vedlejší a ostatní ...'!F34</f>
        <v>0</v>
      </c>
      <c r="BB63" s="106">
        <f>'VON - Vedlejší a ostatní ...'!F35</f>
        <v>0</v>
      </c>
      <c r="BC63" s="106">
        <f>'VON - Vedlejší a ostatní ...'!F36</f>
        <v>0</v>
      </c>
      <c r="BD63" s="108">
        <f>'VON - Vedlejší a ostatní ...'!F37</f>
        <v>0</v>
      </c>
      <c r="BT63" s="97" t="s">
        <v>89</v>
      </c>
      <c r="BV63" s="97" t="s">
        <v>83</v>
      </c>
      <c r="BW63" s="97" t="s">
        <v>115</v>
      </c>
      <c r="BX63" s="97" t="s">
        <v>5</v>
      </c>
      <c r="CL63" s="97" t="s">
        <v>19</v>
      </c>
      <c r="CM63" s="97" t="s">
        <v>91</v>
      </c>
    </row>
    <row r="64" spans="1:91" s="2" customFormat="1" ht="30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40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  <row r="65" spans="1:57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</sheetData>
  <sheetProtection algorithmName="SHA-512" hashValue="UBJHB/X1qZrbA8P+Hso+rjWJno5np0BZ9ZYZcgao/56GIXffedCo5e9AGPPtPtM9zgnJ5oVvw41M9ZIgjTzkzw==" saltValue="wURl30ITcScOv+4iybIdQ3KSnXagZb0fqvbu7c+PaDUlqXHsrAxysQg6LEWwPIvclUtAZdI3dspajvz20/wSBw==" spinCount="100000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1, 02 - Vozovky a cho...'!C2" display="/" xr:uid="{00000000-0004-0000-0000-000000000000}"/>
    <hyperlink ref="A56" location="'SO 03 - Dopravní značení'!C2" display="/" xr:uid="{00000000-0004-0000-0000-000001000000}"/>
    <hyperlink ref="A57" location="'SO 04 - Veřejné osvětlení'!C2" display="/" xr:uid="{00000000-0004-0000-0000-000002000000}"/>
    <hyperlink ref="A58" location="'SO 06 - Přeložky a ochran...'!C2" display="/" xr:uid="{00000000-0004-0000-0000-000003000000}"/>
    <hyperlink ref="A60" location="'A.5.2 - Dopravně inženýrs...'!C2" display="/" xr:uid="{00000000-0004-0000-0000-000004000000}"/>
    <hyperlink ref="A61" location="'A.5.2.1 - Oprava objízdný...'!C2" display="/" xr:uid="{00000000-0004-0000-0000-000005000000}"/>
    <hyperlink ref="A62" location="'G.1 - Dendrologický průzk...'!C2" display="/" xr:uid="{00000000-0004-0000-0000-000006000000}"/>
    <hyperlink ref="A63" location="'VON - Vedlejší a ostatní 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4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0"/>
      <c r="C3" s="111"/>
      <c r="D3" s="111"/>
      <c r="E3" s="111"/>
      <c r="F3" s="111"/>
      <c r="G3" s="111"/>
      <c r="H3" s="20"/>
    </row>
    <row r="4" spans="1:8" s="1" customFormat="1" ht="24.95" customHeight="1">
      <c r="B4" s="20"/>
      <c r="C4" s="112" t="s">
        <v>1360</v>
      </c>
      <c r="H4" s="20"/>
    </row>
    <row r="5" spans="1:8" s="1" customFormat="1" ht="12" customHeight="1">
      <c r="B5" s="20"/>
      <c r="C5" s="251" t="s">
        <v>13</v>
      </c>
      <c r="D5" s="315" t="s">
        <v>14</v>
      </c>
      <c r="E5" s="308"/>
      <c r="F5" s="308"/>
      <c r="H5" s="20"/>
    </row>
    <row r="6" spans="1:8" s="1" customFormat="1" ht="36.950000000000003" customHeight="1">
      <c r="B6" s="20"/>
      <c r="C6" s="252" t="s">
        <v>16</v>
      </c>
      <c r="D6" s="319" t="s">
        <v>17</v>
      </c>
      <c r="E6" s="308"/>
      <c r="F6" s="308"/>
      <c r="H6" s="20"/>
    </row>
    <row r="7" spans="1:8" s="1" customFormat="1" ht="16.5" customHeight="1">
      <c r="B7" s="20"/>
      <c r="C7" s="114" t="s">
        <v>24</v>
      </c>
      <c r="D7" s="116" t="str">
        <f>'Rekapitulace stavby'!AN8</f>
        <v>10. 12. 2020</v>
      </c>
      <c r="H7" s="20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53"/>
      <c r="B9" s="253"/>
      <c r="C9" s="254" t="s">
        <v>61</v>
      </c>
      <c r="D9" s="255" t="s">
        <v>62</v>
      </c>
      <c r="E9" s="255" t="s">
        <v>146</v>
      </c>
      <c r="F9" s="256" t="s">
        <v>1361</v>
      </c>
      <c r="G9" s="153"/>
      <c r="H9" s="253"/>
    </row>
    <row r="10" spans="1:8" s="2" customFormat="1" ht="26.45" customHeight="1">
      <c r="A10" s="35"/>
      <c r="B10" s="40"/>
      <c r="C10" s="257" t="s">
        <v>1362</v>
      </c>
      <c r="D10" s="257" t="s">
        <v>87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58" t="s">
        <v>116</v>
      </c>
      <c r="D11" s="259" t="s">
        <v>117</v>
      </c>
      <c r="E11" s="260" t="s">
        <v>118</v>
      </c>
      <c r="F11" s="261">
        <v>385</v>
      </c>
      <c r="G11" s="35"/>
      <c r="H11" s="40"/>
    </row>
    <row r="12" spans="1:8" s="2" customFormat="1" ht="16.899999999999999" customHeight="1">
      <c r="A12" s="35"/>
      <c r="B12" s="40"/>
      <c r="C12" s="262" t="s">
        <v>116</v>
      </c>
      <c r="D12" s="262" t="s">
        <v>437</v>
      </c>
      <c r="E12" s="17" t="s">
        <v>79</v>
      </c>
      <c r="F12" s="263">
        <v>385</v>
      </c>
      <c r="G12" s="35"/>
      <c r="H12" s="40"/>
    </row>
    <row r="13" spans="1:8" s="2" customFormat="1" ht="16.899999999999999" customHeight="1">
      <c r="A13" s="35"/>
      <c r="B13" s="40"/>
      <c r="C13" s="264" t="s">
        <v>1363</v>
      </c>
      <c r="D13" s="35"/>
      <c r="E13" s="35"/>
      <c r="F13" s="35"/>
      <c r="G13" s="35"/>
      <c r="H13" s="40"/>
    </row>
    <row r="14" spans="1:8" s="2" customFormat="1" ht="16.899999999999999" customHeight="1">
      <c r="A14" s="35"/>
      <c r="B14" s="40"/>
      <c r="C14" s="262" t="s">
        <v>434</v>
      </c>
      <c r="D14" s="262" t="s">
        <v>1364</v>
      </c>
      <c r="E14" s="17" t="s">
        <v>118</v>
      </c>
      <c r="F14" s="263">
        <v>363.37</v>
      </c>
      <c r="G14" s="35"/>
      <c r="H14" s="40"/>
    </row>
    <row r="15" spans="1:8" s="2" customFormat="1" ht="16.899999999999999" customHeight="1">
      <c r="A15" s="35"/>
      <c r="B15" s="40"/>
      <c r="C15" s="262" t="s">
        <v>372</v>
      </c>
      <c r="D15" s="262" t="s">
        <v>1365</v>
      </c>
      <c r="E15" s="17" t="s">
        <v>118</v>
      </c>
      <c r="F15" s="263">
        <v>385</v>
      </c>
      <c r="G15" s="35"/>
      <c r="H15" s="40"/>
    </row>
    <row r="16" spans="1:8" s="2" customFormat="1" ht="16.899999999999999" customHeight="1">
      <c r="A16" s="35"/>
      <c r="B16" s="40"/>
      <c r="C16" s="262" t="s">
        <v>377</v>
      </c>
      <c r="D16" s="262" t="s">
        <v>1366</v>
      </c>
      <c r="E16" s="17" t="s">
        <v>118</v>
      </c>
      <c r="F16" s="263">
        <v>639</v>
      </c>
      <c r="G16" s="35"/>
      <c r="H16" s="40"/>
    </row>
    <row r="17" spans="1:8" s="2" customFormat="1" ht="16.899999999999999" customHeight="1">
      <c r="A17" s="35"/>
      <c r="B17" s="40"/>
      <c r="C17" s="258" t="s">
        <v>120</v>
      </c>
      <c r="D17" s="259" t="s">
        <v>121</v>
      </c>
      <c r="E17" s="260" t="s">
        <v>118</v>
      </c>
      <c r="F17" s="261">
        <v>638</v>
      </c>
      <c r="G17" s="35"/>
      <c r="H17" s="40"/>
    </row>
    <row r="18" spans="1:8" s="2" customFormat="1" ht="16.899999999999999" customHeight="1">
      <c r="A18" s="35"/>
      <c r="B18" s="40"/>
      <c r="C18" s="262" t="s">
        <v>79</v>
      </c>
      <c r="D18" s="262" t="s">
        <v>455</v>
      </c>
      <c r="E18" s="17" t="s">
        <v>79</v>
      </c>
      <c r="F18" s="263">
        <v>0</v>
      </c>
      <c r="G18" s="35"/>
      <c r="H18" s="40"/>
    </row>
    <row r="19" spans="1:8" s="2" customFormat="1" ht="16.899999999999999" customHeight="1">
      <c r="A19" s="35"/>
      <c r="B19" s="40"/>
      <c r="C19" s="262" t="s">
        <v>120</v>
      </c>
      <c r="D19" s="262" t="s">
        <v>456</v>
      </c>
      <c r="E19" s="17" t="s">
        <v>79</v>
      </c>
      <c r="F19" s="263">
        <v>638</v>
      </c>
      <c r="G19" s="35"/>
      <c r="H19" s="40"/>
    </row>
    <row r="20" spans="1:8" s="2" customFormat="1" ht="16.899999999999999" customHeight="1">
      <c r="A20" s="35"/>
      <c r="B20" s="40"/>
      <c r="C20" s="264" t="s">
        <v>1363</v>
      </c>
      <c r="D20" s="35"/>
      <c r="E20" s="35"/>
      <c r="F20" s="35"/>
      <c r="G20" s="35"/>
      <c r="H20" s="40"/>
    </row>
    <row r="21" spans="1:8" s="2" customFormat="1" ht="16.899999999999999" customHeight="1">
      <c r="A21" s="35"/>
      <c r="B21" s="40"/>
      <c r="C21" s="262" t="s">
        <v>451</v>
      </c>
      <c r="D21" s="262" t="s">
        <v>1367</v>
      </c>
      <c r="E21" s="17" t="s">
        <v>118</v>
      </c>
      <c r="F21" s="263">
        <v>638</v>
      </c>
      <c r="G21" s="35"/>
      <c r="H21" s="40"/>
    </row>
    <row r="22" spans="1:8" s="2" customFormat="1" ht="16.899999999999999" customHeight="1">
      <c r="A22" s="35"/>
      <c r="B22" s="40"/>
      <c r="C22" s="262" t="s">
        <v>382</v>
      </c>
      <c r="D22" s="262" t="s">
        <v>1368</v>
      </c>
      <c r="E22" s="17" t="s">
        <v>118</v>
      </c>
      <c r="F22" s="263">
        <v>9368</v>
      </c>
      <c r="G22" s="35"/>
      <c r="H22" s="40"/>
    </row>
    <row r="23" spans="1:8" s="2" customFormat="1" ht="16.899999999999999" customHeight="1">
      <c r="A23" s="35"/>
      <c r="B23" s="40"/>
      <c r="C23" s="258" t="s">
        <v>124</v>
      </c>
      <c r="D23" s="259" t="s">
        <v>125</v>
      </c>
      <c r="E23" s="260" t="s">
        <v>118</v>
      </c>
      <c r="F23" s="261">
        <v>127</v>
      </c>
      <c r="G23" s="35"/>
      <c r="H23" s="40"/>
    </row>
    <row r="24" spans="1:8" s="2" customFormat="1" ht="16.899999999999999" customHeight="1">
      <c r="A24" s="35"/>
      <c r="B24" s="40"/>
      <c r="C24" s="262" t="s">
        <v>124</v>
      </c>
      <c r="D24" s="262" t="s">
        <v>444</v>
      </c>
      <c r="E24" s="17" t="s">
        <v>79</v>
      </c>
      <c r="F24" s="263">
        <v>127</v>
      </c>
      <c r="G24" s="35"/>
      <c r="H24" s="40"/>
    </row>
    <row r="25" spans="1:8" s="2" customFormat="1" ht="16.899999999999999" customHeight="1">
      <c r="A25" s="35"/>
      <c r="B25" s="40"/>
      <c r="C25" s="264" t="s">
        <v>1363</v>
      </c>
      <c r="D25" s="35"/>
      <c r="E25" s="35"/>
      <c r="F25" s="35"/>
      <c r="G25" s="35"/>
      <c r="H25" s="40"/>
    </row>
    <row r="26" spans="1:8" s="2" customFormat="1" ht="16.899999999999999" customHeight="1">
      <c r="A26" s="35"/>
      <c r="B26" s="40"/>
      <c r="C26" s="262" t="s">
        <v>440</v>
      </c>
      <c r="D26" s="262" t="s">
        <v>1369</v>
      </c>
      <c r="E26" s="17" t="s">
        <v>118</v>
      </c>
      <c r="F26" s="263">
        <v>127</v>
      </c>
      <c r="G26" s="35"/>
      <c r="H26" s="40"/>
    </row>
    <row r="27" spans="1:8" s="2" customFormat="1" ht="16.899999999999999" customHeight="1">
      <c r="A27" s="35"/>
      <c r="B27" s="40"/>
      <c r="C27" s="262" t="s">
        <v>377</v>
      </c>
      <c r="D27" s="262" t="s">
        <v>1366</v>
      </c>
      <c r="E27" s="17" t="s">
        <v>118</v>
      </c>
      <c r="F27" s="263">
        <v>639</v>
      </c>
      <c r="G27" s="35"/>
      <c r="H27" s="40"/>
    </row>
    <row r="28" spans="1:8" s="2" customFormat="1" ht="16.899999999999999" customHeight="1">
      <c r="A28" s="35"/>
      <c r="B28" s="40"/>
      <c r="C28" s="262" t="s">
        <v>388</v>
      </c>
      <c r="D28" s="262" t="s">
        <v>1370</v>
      </c>
      <c r="E28" s="17" t="s">
        <v>118</v>
      </c>
      <c r="F28" s="263">
        <v>127</v>
      </c>
      <c r="G28" s="35"/>
      <c r="H28" s="40"/>
    </row>
    <row r="29" spans="1:8" s="2" customFormat="1" ht="16.899999999999999" customHeight="1">
      <c r="A29" s="35"/>
      <c r="B29" s="40"/>
      <c r="C29" s="262" t="s">
        <v>420</v>
      </c>
      <c r="D29" s="262" t="s">
        <v>1371</v>
      </c>
      <c r="E29" s="17" t="s">
        <v>118</v>
      </c>
      <c r="F29" s="263">
        <v>4173</v>
      </c>
      <c r="G29" s="35"/>
      <c r="H29" s="40"/>
    </row>
    <row r="30" spans="1:8" s="2" customFormat="1" ht="16.899999999999999" customHeight="1">
      <c r="A30" s="35"/>
      <c r="B30" s="40"/>
      <c r="C30" s="262" t="s">
        <v>425</v>
      </c>
      <c r="D30" s="262" t="s">
        <v>1372</v>
      </c>
      <c r="E30" s="17" t="s">
        <v>118</v>
      </c>
      <c r="F30" s="263">
        <v>8219</v>
      </c>
      <c r="G30" s="35"/>
      <c r="H30" s="40"/>
    </row>
    <row r="31" spans="1:8" s="2" customFormat="1" ht="16.899999999999999" customHeight="1">
      <c r="A31" s="35"/>
      <c r="B31" s="40"/>
      <c r="C31" s="258" t="s">
        <v>127</v>
      </c>
      <c r="D31" s="259" t="s">
        <v>128</v>
      </c>
      <c r="E31" s="260" t="s">
        <v>118</v>
      </c>
      <c r="F31" s="261">
        <v>4046</v>
      </c>
      <c r="G31" s="35"/>
      <c r="H31" s="40"/>
    </row>
    <row r="32" spans="1:8" s="2" customFormat="1" ht="16.899999999999999" customHeight="1">
      <c r="A32" s="35"/>
      <c r="B32" s="40"/>
      <c r="C32" s="262" t="s">
        <v>127</v>
      </c>
      <c r="D32" s="262" t="s">
        <v>432</v>
      </c>
      <c r="E32" s="17" t="s">
        <v>79</v>
      </c>
      <c r="F32" s="263">
        <v>4046</v>
      </c>
      <c r="G32" s="35"/>
      <c r="H32" s="40"/>
    </row>
    <row r="33" spans="1:8" s="2" customFormat="1" ht="16.899999999999999" customHeight="1">
      <c r="A33" s="35"/>
      <c r="B33" s="40"/>
      <c r="C33" s="264" t="s">
        <v>1363</v>
      </c>
      <c r="D33" s="35"/>
      <c r="E33" s="35"/>
      <c r="F33" s="35"/>
      <c r="G33" s="35"/>
      <c r="H33" s="40"/>
    </row>
    <row r="34" spans="1:8" s="2" customFormat="1" ht="16.899999999999999" customHeight="1">
      <c r="A34" s="35"/>
      <c r="B34" s="40"/>
      <c r="C34" s="262" t="s">
        <v>429</v>
      </c>
      <c r="D34" s="262" t="s">
        <v>1373</v>
      </c>
      <c r="E34" s="17" t="s">
        <v>118</v>
      </c>
      <c r="F34" s="263">
        <v>4046</v>
      </c>
      <c r="G34" s="35"/>
      <c r="H34" s="40"/>
    </row>
    <row r="35" spans="1:8" s="2" customFormat="1" ht="16.899999999999999" customHeight="1">
      <c r="A35" s="35"/>
      <c r="B35" s="40"/>
      <c r="C35" s="262" t="s">
        <v>382</v>
      </c>
      <c r="D35" s="262" t="s">
        <v>1368</v>
      </c>
      <c r="E35" s="17" t="s">
        <v>118</v>
      </c>
      <c r="F35" s="263">
        <v>9368</v>
      </c>
      <c r="G35" s="35"/>
      <c r="H35" s="40"/>
    </row>
    <row r="36" spans="1:8" s="2" customFormat="1" ht="16.899999999999999" customHeight="1">
      <c r="A36" s="35"/>
      <c r="B36" s="40"/>
      <c r="C36" s="262" t="s">
        <v>393</v>
      </c>
      <c r="D36" s="262" t="s">
        <v>1374</v>
      </c>
      <c r="E36" s="17" t="s">
        <v>118</v>
      </c>
      <c r="F36" s="263">
        <v>4046</v>
      </c>
      <c r="G36" s="35"/>
      <c r="H36" s="40"/>
    </row>
    <row r="37" spans="1:8" s="2" customFormat="1" ht="16.899999999999999" customHeight="1">
      <c r="A37" s="35"/>
      <c r="B37" s="40"/>
      <c r="C37" s="262" t="s">
        <v>420</v>
      </c>
      <c r="D37" s="262" t="s">
        <v>1371</v>
      </c>
      <c r="E37" s="17" t="s">
        <v>118</v>
      </c>
      <c r="F37" s="263">
        <v>4173</v>
      </c>
      <c r="G37" s="35"/>
      <c r="H37" s="40"/>
    </row>
    <row r="38" spans="1:8" s="2" customFormat="1" ht="16.899999999999999" customHeight="1">
      <c r="A38" s="35"/>
      <c r="B38" s="40"/>
      <c r="C38" s="262" t="s">
        <v>425</v>
      </c>
      <c r="D38" s="262" t="s">
        <v>1372</v>
      </c>
      <c r="E38" s="17" t="s">
        <v>118</v>
      </c>
      <c r="F38" s="263">
        <v>8219</v>
      </c>
      <c r="G38" s="35"/>
      <c r="H38" s="40"/>
    </row>
    <row r="39" spans="1:8" s="2" customFormat="1" ht="16.899999999999999" customHeight="1">
      <c r="A39" s="35"/>
      <c r="B39" s="40"/>
      <c r="C39" s="262" t="s">
        <v>446</v>
      </c>
      <c r="D39" s="262" t="s">
        <v>1375</v>
      </c>
      <c r="E39" s="17" t="s">
        <v>118</v>
      </c>
      <c r="F39" s="263">
        <v>4046</v>
      </c>
      <c r="G39" s="35"/>
      <c r="H39" s="40"/>
    </row>
    <row r="40" spans="1:8" s="2" customFormat="1" ht="26.45" customHeight="1">
      <c r="A40" s="35"/>
      <c r="B40" s="40"/>
      <c r="C40" s="257" t="s">
        <v>1376</v>
      </c>
      <c r="D40" s="257" t="s">
        <v>108</v>
      </c>
      <c r="E40" s="35"/>
      <c r="F40" s="35"/>
      <c r="G40" s="35"/>
      <c r="H40" s="40"/>
    </row>
    <row r="41" spans="1:8" s="2" customFormat="1" ht="16.899999999999999" customHeight="1">
      <c r="A41" s="35"/>
      <c r="B41" s="40"/>
      <c r="C41" s="258" t="s">
        <v>1148</v>
      </c>
      <c r="D41" s="259" t="s">
        <v>1149</v>
      </c>
      <c r="E41" s="260" t="s">
        <v>118</v>
      </c>
      <c r="F41" s="261">
        <v>1150</v>
      </c>
      <c r="G41" s="35"/>
      <c r="H41" s="40"/>
    </row>
    <row r="42" spans="1:8" s="2" customFormat="1" ht="16.899999999999999" customHeight="1">
      <c r="A42" s="35"/>
      <c r="B42" s="40"/>
      <c r="C42" s="262" t="s">
        <v>1148</v>
      </c>
      <c r="D42" s="262" t="s">
        <v>1157</v>
      </c>
      <c r="E42" s="17" t="s">
        <v>79</v>
      </c>
      <c r="F42" s="263">
        <v>1150</v>
      </c>
      <c r="G42" s="35"/>
      <c r="H42" s="40"/>
    </row>
    <row r="43" spans="1:8" s="2" customFormat="1" ht="16.899999999999999" customHeight="1">
      <c r="A43" s="35"/>
      <c r="B43" s="40"/>
      <c r="C43" s="264" t="s">
        <v>1363</v>
      </c>
      <c r="D43" s="35"/>
      <c r="E43" s="35"/>
      <c r="F43" s="35"/>
      <c r="G43" s="35"/>
      <c r="H43" s="40"/>
    </row>
    <row r="44" spans="1:8" s="2" customFormat="1" ht="16.899999999999999" customHeight="1">
      <c r="A44" s="35"/>
      <c r="B44" s="40"/>
      <c r="C44" s="262" t="s">
        <v>1153</v>
      </c>
      <c r="D44" s="262" t="s">
        <v>1377</v>
      </c>
      <c r="E44" s="17" t="s">
        <v>118</v>
      </c>
      <c r="F44" s="263">
        <v>1150</v>
      </c>
      <c r="G44" s="35"/>
      <c r="H44" s="40"/>
    </row>
    <row r="45" spans="1:8" s="2" customFormat="1" ht="16.899999999999999" customHeight="1">
      <c r="A45" s="35"/>
      <c r="B45" s="40"/>
      <c r="C45" s="262" t="s">
        <v>1158</v>
      </c>
      <c r="D45" s="262" t="s">
        <v>1378</v>
      </c>
      <c r="E45" s="17" t="s">
        <v>118</v>
      </c>
      <c r="F45" s="263">
        <v>1150</v>
      </c>
      <c r="G45" s="35"/>
      <c r="H45" s="40"/>
    </row>
    <row r="46" spans="1:8" s="2" customFormat="1" ht="16.899999999999999" customHeight="1">
      <c r="A46" s="35"/>
      <c r="B46" s="40"/>
      <c r="C46" s="262" t="s">
        <v>1162</v>
      </c>
      <c r="D46" s="262" t="s">
        <v>1379</v>
      </c>
      <c r="E46" s="17" t="s">
        <v>118</v>
      </c>
      <c r="F46" s="263">
        <v>1150</v>
      </c>
      <c r="G46" s="35"/>
      <c r="H46" s="40"/>
    </row>
    <row r="47" spans="1:8" s="2" customFormat="1" ht="7.35" customHeight="1">
      <c r="A47" s="35"/>
      <c r="B47" s="134"/>
      <c r="C47" s="135"/>
      <c r="D47" s="135"/>
      <c r="E47" s="135"/>
      <c r="F47" s="135"/>
      <c r="G47" s="135"/>
      <c r="H47" s="40"/>
    </row>
    <row r="48" spans="1:8" s="2" customFormat="1" ht="11.25">
      <c r="A48" s="35"/>
      <c r="B48" s="35"/>
      <c r="C48" s="35"/>
      <c r="D48" s="35"/>
      <c r="E48" s="35"/>
      <c r="F48" s="35"/>
      <c r="G48" s="35"/>
      <c r="H48" s="35"/>
    </row>
  </sheetData>
  <sheetProtection algorithmName="SHA-512" hashValue="876T7m8T0zd4bVeBHpmwj5cZbTb/taLKY+mgx0/aYrD6fz5o5mY5GXKv2mghuX4p7mrTzeYCwbWdBzwdzbINPA==" saltValue="yts7X2TL9cUzabmbsXmm4oWfZ+Pmpn9qNO3rIvIw0EtnL9q8rlwPwOs/hX3CJCM8N5qlwQ4IVfatZjnjPsC1T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5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90</v>
      </c>
      <c r="AZ2" s="109" t="s">
        <v>116</v>
      </c>
      <c r="BA2" s="109" t="s">
        <v>117</v>
      </c>
      <c r="BB2" s="109" t="s">
        <v>118</v>
      </c>
      <c r="BC2" s="109" t="s">
        <v>119</v>
      </c>
      <c r="BD2" s="109" t="s">
        <v>91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  <c r="AZ3" s="109" t="s">
        <v>120</v>
      </c>
      <c r="BA3" s="109" t="s">
        <v>121</v>
      </c>
      <c r="BB3" s="109" t="s">
        <v>118</v>
      </c>
      <c r="BC3" s="109" t="s">
        <v>122</v>
      </c>
      <c r="BD3" s="109" t="s">
        <v>91</v>
      </c>
    </row>
    <row r="4" spans="1:5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  <c r="AZ4" s="109" t="s">
        <v>124</v>
      </c>
      <c r="BA4" s="109" t="s">
        <v>125</v>
      </c>
      <c r="BB4" s="109" t="s">
        <v>118</v>
      </c>
      <c r="BC4" s="109" t="s">
        <v>126</v>
      </c>
      <c r="BD4" s="109" t="s">
        <v>91</v>
      </c>
    </row>
    <row r="5" spans="1:56" s="1" customFormat="1" ht="6.95" customHeight="1">
      <c r="B5" s="20"/>
      <c r="L5" s="20"/>
      <c r="AZ5" s="109" t="s">
        <v>127</v>
      </c>
      <c r="BA5" s="109" t="s">
        <v>128</v>
      </c>
      <c r="BB5" s="109" t="s">
        <v>118</v>
      </c>
      <c r="BC5" s="109" t="s">
        <v>129</v>
      </c>
      <c r="BD5" s="109" t="s">
        <v>91</v>
      </c>
    </row>
    <row r="6" spans="1:56" s="1" customFormat="1" ht="12" customHeight="1">
      <c r="B6" s="20"/>
      <c r="D6" s="114" t="s">
        <v>16</v>
      </c>
      <c r="L6" s="20"/>
    </row>
    <row r="7" spans="1:5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5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6.5" customHeight="1">
      <c r="A9" s="35"/>
      <c r="B9" s="40"/>
      <c r="C9" s="35"/>
      <c r="D9" s="35"/>
      <c r="E9" s="311" t="s">
        <v>131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10. 12. 2020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60" customHeight="1">
      <c r="A27" s="117"/>
      <c r="B27" s="118"/>
      <c r="C27" s="117"/>
      <c r="D27" s="117"/>
      <c r="E27" s="315" t="s">
        <v>45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ROUND(J87,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ROUND((SUM(BE87:BE356)),  2)</f>
        <v>0</v>
      </c>
      <c r="G33" s="35"/>
      <c r="H33" s="35"/>
      <c r="I33" s="126">
        <v>0.21</v>
      </c>
      <c r="J33" s="125">
        <f>ROUND(((SUM(BE87:BE356))*I33),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ROUND((SUM(BF87:BF356)),  2)</f>
        <v>0</v>
      </c>
      <c r="G34" s="35"/>
      <c r="H34" s="35"/>
      <c r="I34" s="126">
        <v>0.15</v>
      </c>
      <c r="J34" s="125">
        <f>ROUND(((SUM(BF87:BF356))*I34),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ROUND((SUM(BG87:BG356)),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ROUND((SUM(BH87:BH356)),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ROUND((SUM(BI87:BI356)),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SO 01, 02 - Vozovky a chodníky, Dešťová kanalizace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10. 12. 2020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J87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136</v>
      </c>
      <c r="E60" s="145"/>
      <c r="F60" s="145"/>
      <c r="G60" s="145"/>
      <c r="H60" s="145"/>
      <c r="I60" s="145"/>
      <c r="J60" s="146">
        <f>J88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137</v>
      </c>
      <c r="E61" s="150"/>
      <c r="F61" s="150"/>
      <c r="G61" s="150"/>
      <c r="H61" s="150"/>
      <c r="I61" s="150"/>
      <c r="J61" s="151">
        <f>J89</f>
        <v>0</v>
      </c>
      <c r="K61" s="98"/>
      <c r="L61" s="152"/>
    </row>
    <row r="62" spans="1:47" s="10" customFormat="1" ht="19.899999999999999" customHeight="1">
      <c r="B62" s="148"/>
      <c r="C62" s="98"/>
      <c r="D62" s="149" t="s">
        <v>138</v>
      </c>
      <c r="E62" s="150"/>
      <c r="F62" s="150"/>
      <c r="G62" s="150"/>
      <c r="H62" s="150"/>
      <c r="I62" s="150"/>
      <c r="J62" s="151">
        <f>J169</f>
        <v>0</v>
      </c>
      <c r="K62" s="98"/>
      <c r="L62" s="152"/>
    </row>
    <row r="63" spans="1:47" s="10" customFormat="1" ht="19.899999999999999" customHeight="1">
      <c r="B63" s="148"/>
      <c r="C63" s="98"/>
      <c r="D63" s="149" t="s">
        <v>139</v>
      </c>
      <c r="E63" s="150"/>
      <c r="F63" s="150"/>
      <c r="G63" s="150"/>
      <c r="H63" s="150"/>
      <c r="I63" s="150"/>
      <c r="J63" s="151">
        <f>J196</f>
        <v>0</v>
      </c>
      <c r="K63" s="98"/>
      <c r="L63" s="152"/>
    </row>
    <row r="64" spans="1:47" s="10" customFormat="1" ht="19.899999999999999" customHeight="1">
      <c r="B64" s="148"/>
      <c r="C64" s="98"/>
      <c r="D64" s="149" t="s">
        <v>140</v>
      </c>
      <c r="E64" s="150"/>
      <c r="F64" s="150"/>
      <c r="G64" s="150"/>
      <c r="H64" s="150"/>
      <c r="I64" s="150"/>
      <c r="J64" s="151">
        <f>J200</f>
        <v>0</v>
      </c>
      <c r="K64" s="98"/>
      <c r="L64" s="152"/>
    </row>
    <row r="65" spans="1:31" s="10" customFormat="1" ht="19.899999999999999" customHeight="1">
      <c r="B65" s="148"/>
      <c r="C65" s="98"/>
      <c r="D65" s="149" t="s">
        <v>141</v>
      </c>
      <c r="E65" s="150"/>
      <c r="F65" s="150"/>
      <c r="G65" s="150"/>
      <c r="H65" s="150"/>
      <c r="I65" s="150"/>
      <c r="J65" s="151">
        <f>J271</f>
        <v>0</v>
      </c>
      <c r="K65" s="98"/>
      <c r="L65" s="152"/>
    </row>
    <row r="66" spans="1:31" s="10" customFormat="1" ht="19.899999999999999" customHeight="1">
      <c r="B66" s="148"/>
      <c r="C66" s="98"/>
      <c r="D66" s="149" t="s">
        <v>142</v>
      </c>
      <c r="E66" s="150"/>
      <c r="F66" s="150"/>
      <c r="G66" s="150"/>
      <c r="H66" s="150"/>
      <c r="I66" s="150"/>
      <c r="J66" s="151">
        <f>J316</f>
        <v>0</v>
      </c>
      <c r="K66" s="98"/>
      <c r="L66" s="152"/>
    </row>
    <row r="67" spans="1:31" s="10" customFormat="1" ht="19.899999999999999" customHeight="1">
      <c r="B67" s="148"/>
      <c r="C67" s="98"/>
      <c r="D67" s="149" t="s">
        <v>143</v>
      </c>
      <c r="E67" s="150"/>
      <c r="F67" s="150"/>
      <c r="G67" s="150"/>
      <c r="H67" s="150"/>
      <c r="I67" s="150"/>
      <c r="J67" s="151">
        <f>J354</f>
        <v>0</v>
      </c>
      <c r="K67" s="98"/>
      <c r="L67" s="152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3" t="s">
        <v>144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29" t="s">
        <v>16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16" t="str">
        <f>E7</f>
        <v>II/611 x II/329 Poděbrady – Přední Lhota, okružní křižovatka_PD</v>
      </c>
      <c r="F77" s="317"/>
      <c r="G77" s="317"/>
      <c r="H77" s="31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29" t="s">
        <v>130</v>
      </c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265" t="str">
        <f>E9</f>
        <v>SO 01, 02 - Vozovky a chodníky, Dešťová kanalizace</v>
      </c>
      <c r="F79" s="318"/>
      <c r="G79" s="318"/>
      <c r="H79" s="318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29" t="s">
        <v>22</v>
      </c>
      <c r="D81" s="37"/>
      <c r="E81" s="37"/>
      <c r="F81" s="27" t="str">
        <f>F12</f>
        <v>Poděbrady – Přední Lhota</v>
      </c>
      <c r="G81" s="37"/>
      <c r="H81" s="37"/>
      <c r="I81" s="29" t="s">
        <v>24</v>
      </c>
      <c r="J81" s="60" t="str">
        <f>IF(J12="","",J12)</f>
        <v>10. 12. 2020</v>
      </c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25.7" customHeight="1">
      <c r="A83" s="35"/>
      <c r="B83" s="36"/>
      <c r="C83" s="29" t="s">
        <v>30</v>
      </c>
      <c r="D83" s="37"/>
      <c r="E83" s="37"/>
      <c r="F83" s="27" t="str">
        <f>E15</f>
        <v>Středočeský kraj</v>
      </c>
      <c r="G83" s="37"/>
      <c r="H83" s="37"/>
      <c r="I83" s="29" t="s">
        <v>38</v>
      </c>
      <c r="J83" s="33" t="str">
        <f>E21</f>
        <v>METROPROJEKT Praha a.s.</v>
      </c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29" t="s">
        <v>36</v>
      </c>
      <c r="D84" s="37"/>
      <c r="E84" s="37"/>
      <c r="F84" s="27" t="str">
        <f>IF(E18="","",E18)</f>
        <v>Vyplň údaj</v>
      </c>
      <c r="G84" s="37"/>
      <c r="H84" s="37"/>
      <c r="I84" s="29" t="s">
        <v>43</v>
      </c>
      <c r="J84" s="33" t="str">
        <f>E24</f>
        <v>METROPROJEKT Praha a.s.</v>
      </c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53"/>
      <c r="B86" s="154"/>
      <c r="C86" s="155" t="s">
        <v>145</v>
      </c>
      <c r="D86" s="156" t="s">
        <v>65</v>
      </c>
      <c r="E86" s="156" t="s">
        <v>61</v>
      </c>
      <c r="F86" s="156" t="s">
        <v>62</v>
      </c>
      <c r="G86" s="156" t="s">
        <v>146</v>
      </c>
      <c r="H86" s="156" t="s">
        <v>147</v>
      </c>
      <c r="I86" s="156" t="s">
        <v>148</v>
      </c>
      <c r="J86" s="156" t="s">
        <v>134</v>
      </c>
      <c r="K86" s="157" t="s">
        <v>149</v>
      </c>
      <c r="L86" s="158"/>
      <c r="M86" s="69" t="s">
        <v>79</v>
      </c>
      <c r="N86" s="70" t="s">
        <v>50</v>
      </c>
      <c r="O86" s="70" t="s">
        <v>150</v>
      </c>
      <c r="P86" s="70" t="s">
        <v>151</v>
      </c>
      <c r="Q86" s="70" t="s">
        <v>152</v>
      </c>
      <c r="R86" s="70" t="s">
        <v>153</v>
      </c>
      <c r="S86" s="70" t="s">
        <v>154</v>
      </c>
      <c r="T86" s="71" t="s">
        <v>155</v>
      </c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</row>
    <row r="87" spans="1:65" s="2" customFormat="1" ht="22.9" customHeight="1">
      <c r="A87" s="35"/>
      <c r="B87" s="36"/>
      <c r="C87" s="76" t="s">
        <v>156</v>
      </c>
      <c r="D87" s="37"/>
      <c r="E87" s="37"/>
      <c r="F87" s="37"/>
      <c r="G87" s="37"/>
      <c r="H87" s="37"/>
      <c r="I87" s="37"/>
      <c r="J87" s="159">
        <f>BK87</f>
        <v>0</v>
      </c>
      <c r="K87" s="37"/>
      <c r="L87" s="40"/>
      <c r="M87" s="72"/>
      <c r="N87" s="160"/>
      <c r="O87" s="73"/>
      <c r="P87" s="161">
        <f>P88</f>
        <v>0</v>
      </c>
      <c r="Q87" s="73"/>
      <c r="R87" s="161">
        <f>R88</f>
        <v>1128.0817603</v>
      </c>
      <c r="S87" s="73"/>
      <c r="T87" s="162">
        <f>T88</f>
        <v>4513.6120000000001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7" t="s">
        <v>80</v>
      </c>
      <c r="AU87" s="17" t="s">
        <v>135</v>
      </c>
      <c r="BK87" s="163">
        <f>BK88</f>
        <v>0</v>
      </c>
    </row>
    <row r="88" spans="1:65" s="12" customFormat="1" ht="25.9" customHeight="1">
      <c r="B88" s="164"/>
      <c r="C88" s="165"/>
      <c r="D88" s="166" t="s">
        <v>80</v>
      </c>
      <c r="E88" s="167" t="s">
        <v>157</v>
      </c>
      <c r="F88" s="167" t="s">
        <v>158</v>
      </c>
      <c r="G88" s="165"/>
      <c r="H88" s="165"/>
      <c r="I88" s="168"/>
      <c r="J88" s="169">
        <f>BK88</f>
        <v>0</v>
      </c>
      <c r="K88" s="165"/>
      <c r="L88" s="170"/>
      <c r="M88" s="171"/>
      <c r="N88" s="172"/>
      <c r="O88" s="172"/>
      <c r="P88" s="173">
        <f>P89+P169+P196+P200+P271+P316+P354</f>
        <v>0</v>
      </c>
      <c r="Q88" s="172"/>
      <c r="R88" s="173">
        <f>R89+R169+R196+R200+R271+R316+R354</f>
        <v>1128.0817603</v>
      </c>
      <c r="S88" s="172"/>
      <c r="T88" s="174">
        <f>T89+T169+T196+T200+T271+T316+T354</f>
        <v>4513.6120000000001</v>
      </c>
      <c r="AR88" s="175" t="s">
        <v>89</v>
      </c>
      <c r="AT88" s="176" t="s">
        <v>80</v>
      </c>
      <c r="AU88" s="176" t="s">
        <v>81</v>
      </c>
      <c r="AY88" s="175" t="s">
        <v>159</v>
      </c>
      <c r="BK88" s="177">
        <f>BK89+BK169+BK196+BK200+BK271+BK316+BK354</f>
        <v>0</v>
      </c>
    </row>
    <row r="89" spans="1:65" s="12" customFormat="1" ht="22.9" customHeight="1">
      <c r="B89" s="164"/>
      <c r="C89" s="165"/>
      <c r="D89" s="166" t="s">
        <v>80</v>
      </c>
      <c r="E89" s="178" t="s">
        <v>89</v>
      </c>
      <c r="F89" s="178" t="s">
        <v>160</v>
      </c>
      <c r="G89" s="165"/>
      <c r="H89" s="165"/>
      <c r="I89" s="168"/>
      <c r="J89" s="179">
        <f>BK89</f>
        <v>0</v>
      </c>
      <c r="K89" s="165"/>
      <c r="L89" s="170"/>
      <c r="M89" s="171"/>
      <c r="N89" s="172"/>
      <c r="O89" s="172"/>
      <c r="P89" s="173">
        <f>SUM(P90:P168)</f>
        <v>0</v>
      </c>
      <c r="Q89" s="172"/>
      <c r="R89" s="173">
        <f>SUM(R90:R168)</f>
        <v>277.81179500000002</v>
      </c>
      <c r="S89" s="172"/>
      <c r="T89" s="174">
        <f>SUM(T90:T168)</f>
        <v>4254.4920000000002</v>
      </c>
      <c r="AR89" s="175" t="s">
        <v>89</v>
      </c>
      <c r="AT89" s="176" t="s">
        <v>80</v>
      </c>
      <c r="AU89" s="176" t="s">
        <v>89</v>
      </c>
      <c r="AY89" s="175" t="s">
        <v>159</v>
      </c>
      <c r="BK89" s="177">
        <f>SUM(BK90:BK168)</f>
        <v>0</v>
      </c>
    </row>
    <row r="90" spans="1:65" s="2" customFormat="1" ht="37.9" customHeight="1">
      <c r="A90" s="35"/>
      <c r="B90" s="36"/>
      <c r="C90" s="180" t="s">
        <v>89</v>
      </c>
      <c r="D90" s="180" t="s">
        <v>161</v>
      </c>
      <c r="E90" s="181" t="s">
        <v>162</v>
      </c>
      <c r="F90" s="182" t="s">
        <v>163</v>
      </c>
      <c r="G90" s="183" t="s">
        <v>118</v>
      </c>
      <c r="H90" s="184">
        <v>5010</v>
      </c>
      <c r="I90" s="185"/>
      <c r="J90" s="186">
        <f>ROUND(I90*H90,2)</f>
        <v>0</v>
      </c>
      <c r="K90" s="182" t="s">
        <v>164</v>
      </c>
      <c r="L90" s="40"/>
      <c r="M90" s="187" t="s">
        <v>79</v>
      </c>
      <c r="N90" s="188" t="s">
        <v>51</v>
      </c>
      <c r="O90" s="65"/>
      <c r="P90" s="189">
        <f>O90*H90</f>
        <v>0</v>
      </c>
      <c r="Q90" s="189">
        <v>0</v>
      </c>
      <c r="R90" s="189">
        <f>Q90*H90</f>
        <v>0</v>
      </c>
      <c r="S90" s="189">
        <v>0.70818000000000003</v>
      </c>
      <c r="T90" s="190">
        <f>S90*H90</f>
        <v>3547.9818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1" t="s">
        <v>165</v>
      </c>
      <c r="AT90" s="191" t="s">
        <v>161</v>
      </c>
      <c r="AU90" s="191" t="s">
        <v>91</v>
      </c>
      <c r="AY90" s="17" t="s">
        <v>159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7" t="s">
        <v>89</v>
      </c>
      <c r="BK90" s="192">
        <f>ROUND(I90*H90,2)</f>
        <v>0</v>
      </c>
      <c r="BL90" s="17" t="s">
        <v>165</v>
      </c>
      <c r="BM90" s="191" t="s">
        <v>166</v>
      </c>
    </row>
    <row r="91" spans="1:65" s="2" customFormat="1" ht="175.5">
      <c r="A91" s="35"/>
      <c r="B91" s="36"/>
      <c r="C91" s="37"/>
      <c r="D91" s="193" t="s">
        <v>167</v>
      </c>
      <c r="E91" s="37"/>
      <c r="F91" s="194" t="s">
        <v>168</v>
      </c>
      <c r="G91" s="37"/>
      <c r="H91" s="37"/>
      <c r="I91" s="195"/>
      <c r="J91" s="37"/>
      <c r="K91" s="37"/>
      <c r="L91" s="40"/>
      <c r="M91" s="196"/>
      <c r="N91" s="197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7" t="s">
        <v>167</v>
      </c>
      <c r="AU91" s="17" t="s">
        <v>91</v>
      </c>
    </row>
    <row r="92" spans="1:65" s="2" customFormat="1" ht="29.25">
      <c r="A92" s="35"/>
      <c r="B92" s="36"/>
      <c r="C92" s="37"/>
      <c r="D92" s="193" t="s">
        <v>169</v>
      </c>
      <c r="E92" s="37"/>
      <c r="F92" s="194" t="s">
        <v>170</v>
      </c>
      <c r="G92" s="37"/>
      <c r="H92" s="37"/>
      <c r="I92" s="195"/>
      <c r="J92" s="37"/>
      <c r="K92" s="37"/>
      <c r="L92" s="40"/>
      <c r="M92" s="196"/>
      <c r="N92" s="197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7" t="s">
        <v>169</v>
      </c>
      <c r="AU92" s="17" t="s">
        <v>91</v>
      </c>
    </row>
    <row r="93" spans="1:65" s="13" customFormat="1" ht="11.25">
      <c r="B93" s="198"/>
      <c r="C93" s="199"/>
      <c r="D93" s="193" t="s">
        <v>171</v>
      </c>
      <c r="E93" s="200" t="s">
        <v>79</v>
      </c>
      <c r="F93" s="201" t="s">
        <v>172</v>
      </c>
      <c r="G93" s="199"/>
      <c r="H93" s="202">
        <v>5010</v>
      </c>
      <c r="I93" s="203"/>
      <c r="J93" s="199"/>
      <c r="K93" s="199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171</v>
      </c>
      <c r="AU93" s="208" t="s">
        <v>91</v>
      </c>
      <c r="AV93" s="13" t="s">
        <v>91</v>
      </c>
      <c r="AW93" s="13" t="s">
        <v>42</v>
      </c>
      <c r="AX93" s="13" t="s">
        <v>89</v>
      </c>
      <c r="AY93" s="208" t="s">
        <v>159</v>
      </c>
    </row>
    <row r="94" spans="1:65" s="2" customFormat="1" ht="24.2" customHeight="1">
      <c r="A94" s="35"/>
      <c r="B94" s="36"/>
      <c r="C94" s="180" t="s">
        <v>91</v>
      </c>
      <c r="D94" s="180" t="s">
        <v>161</v>
      </c>
      <c r="E94" s="181" t="s">
        <v>173</v>
      </c>
      <c r="F94" s="182" t="s">
        <v>174</v>
      </c>
      <c r="G94" s="183" t="s">
        <v>118</v>
      </c>
      <c r="H94" s="184">
        <v>5010</v>
      </c>
      <c r="I94" s="185"/>
      <c r="J94" s="186">
        <f>ROUND(I94*H94,2)</f>
        <v>0</v>
      </c>
      <c r="K94" s="182" t="s">
        <v>164</v>
      </c>
      <c r="L94" s="40"/>
      <c r="M94" s="187" t="s">
        <v>79</v>
      </c>
      <c r="N94" s="188" t="s">
        <v>51</v>
      </c>
      <c r="O94" s="65"/>
      <c r="P94" s="189">
        <f>O94*H94</f>
        <v>0</v>
      </c>
      <c r="Q94" s="189">
        <v>2.4000000000000001E-4</v>
      </c>
      <c r="R94" s="189">
        <f>Q94*H94</f>
        <v>1.2024000000000001</v>
      </c>
      <c r="S94" s="189">
        <v>0.14102000000000001</v>
      </c>
      <c r="T94" s="190">
        <f>S94*H94</f>
        <v>706.51020000000005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1" t="s">
        <v>165</v>
      </c>
      <c r="AT94" s="191" t="s">
        <v>161</v>
      </c>
      <c r="AU94" s="191" t="s">
        <v>91</v>
      </c>
      <c r="AY94" s="17" t="s">
        <v>159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7" t="s">
        <v>89</v>
      </c>
      <c r="BK94" s="192">
        <f>ROUND(I94*H94,2)</f>
        <v>0</v>
      </c>
      <c r="BL94" s="17" t="s">
        <v>165</v>
      </c>
      <c r="BM94" s="191" t="s">
        <v>175</v>
      </c>
    </row>
    <row r="95" spans="1:65" s="2" customFormat="1" ht="195">
      <c r="A95" s="35"/>
      <c r="B95" s="36"/>
      <c r="C95" s="37"/>
      <c r="D95" s="193" t="s">
        <v>167</v>
      </c>
      <c r="E95" s="37"/>
      <c r="F95" s="194" t="s">
        <v>176</v>
      </c>
      <c r="G95" s="37"/>
      <c r="H95" s="37"/>
      <c r="I95" s="195"/>
      <c r="J95" s="37"/>
      <c r="K95" s="37"/>
      <c r="L95" s="40"/>
      <c r="M95" s="196"/>
      <c r="N95" s="197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7" t="s">
        <v>167</v>
      </c>
      <c r="AU95" s="17" t="s">
        <v>91</v>
      </c>
    </row>
    <row r="96" spans="1:65" s="2" customFormat="1" ht="29.25">
      <c r="A96" s="35"/>
      <c r="B96" s="36"/>
      <c r="C96" s="37"/>
      <c r="D96" s="193" t="s">
        <v>169</v>
      </c>
      <c r="E96" s="37"/>
      <c r="F96" s="194" t="s">
        <v>177</v>
      </c>
      <c r="G96" s="37"/>
      <c r="H96" s="37"/>
      <c r="I96" s="195"/>
      <c r="J96" s="37"/>
      <c r="K96" s="37"/>
      <c r="L96" s="40"/>
      <c r="M96" s="196"/>
      <c r="N96" s="197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7" t="s">
        <v>169</v>
      </c>
      <c r="AU96" s="17" t="s">
        <v>91</v>
      </c>
    </row>
    <row r="97" spans="1:65" s="13" customFormat="1" ht="11.25">
      <c r="B97" s="198"/>
      <c r="C97" s="199"/>
      <c r="D97" s="193" t="s">
        <v>171</v>
      </c>
      <c r="E97" s="200" t="s">
        <v>79</v>
      </c>
      <c r="F97" s="201" t="s">
        <v>172</v>
      </c>
      <c r="G97" s="199"/>
      <c r="H97" s="202">
        <v>5010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171</v>
      </c>
      <c r="AU97" s="208" t="s">
        <v>91</v>
      </c>
      <c r="AV97" s="13" t="s">
        <v>91</v>
      </c>
      <c r="AW97" s="13" t="s">
        <v>42</v>
      </c>
      <c r="AX97" s="13" t="s">
        <v>89</v>
      </c>
      <c r="AY97" s="208" t="s">
        <v>159</v>
      </c>
    </row>
    <row r="98" spans="1:65" s="2" customFormat="1" ht="24.2" customHeight="1">
      <c r="A98" s="35"/>
      <c r="B98" s="36"/>
      <c r="C98" s="180" t="s">
        <v>178</v>
      </c>
      <c r="D98" s="180" t="s">
        <v>161</v>
      </c>
      <c r="E98" s="181" t="s">
        <v>179</v>
      </c>
      <c r="F98" s="182" t="s">
        <v>180</v>
      </c>
      <c r="G98" s="183" t="s">
        <v>181</v>
      </c>
      <c r="H98" s="184">
        <v>2500</v>
      </c>
      <c r="I98" s="185"/>
      <c r="J98" s="186">
        <f>ROUND(I98*H98,2)</f>
        <v>0</v>
      </c>
      <c r="K98" s="182" t="s">
        <v>164</v>
      </c>
      <c r="L98" s="40"/>
      <c r="M98" s="187" t="s">
        <v>79</v>
      </c>
      <c r="N98" s="188" t="s">
        <v>51</v>
      </c>
      <c r="O98" s="65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1" t="s">
        <v>165</v>
      </c>
      <c r="AT98" s="191" t="s">
        <v>161</v>
      </c>
      <c r="AU98" s="191" t="s">
        <v>91</v>
      </c>
      <c r="AY98" s="17" t="s">
        <v>159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7" t="s">
        <v>89</v>
      </c>
      <c r="BK98" s="192">
        <f>ROUND(I98*H98,2)</f>
        <v>0</v>
      </c>
      <c r="BL98" s="17" t="s">
        <v>165</v>
      </c>
      <c r="BM98" s="191" t="s">
        <v>182</v>
      </c>
    </row>
    <row r="99" spans="1:65" s="2" customFormat="1" ht="195">
      <c r="A99" s="35"/>
      <c r="B99" s="36"/>
      <c r="C99" s="37"/>
      <c r="D99" s="193" t="s">
        <v>167</v>
      </c>
      <c r="E99" s="37"/>
      <c r="F99" s="194" t="s">
        <v>183</v>
      </c>
      <c r="G99" s="37"/>
      <c r="H99" s="37"/>
      <c r="I99" s="195"/>
      <c r="J99" s="37"/>
      <c r="K99" s="37"/>
      <c r="L99" s="40"/>
      <c r="M99" s="196"/>
      <c r="N99" s="197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7" t="s">
        <v>167</v>
      </c>
      <c r="AU99" s="17" t="s">
        <v>91</v>
      </c>
    </row>
    <row r="100" spans="1:65" s="13" customFormat="1" ht="11.25">
      <c r="B100" s="198"/>
      <c r="C100" s="199"/>
      <c r="D100" s="193" t="s">
        <v>171</v>
      </c>
      <c r="E100" s="200" t="s">
        <v>79</v>
      </c>
      <c r="F100" s="201" t="s">
        <v>184</v>
      </c>
      <c r="G100" s="199"/>
      <c r="H100" s="202">
        <v>2500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171</v>
      </c>
      <c r="AU100" s="208" t="s">
        <v>91</v>
      </c>
      <c r="AV100" s="13" t="s">
        <v>91</v>
      </c>
      <c r="AW100" s="13" t="s">
        <v>42</v>
      </c>
      <c r="AX100" s="13" t="s">
        <v>89</v>
      </c>
      <c r="AY100" s="208" t="s">
        <v>159</v>
      </c>
    </row>
    <row r="101" spans="1:65" s="2" customFormat="1" ht="14.45" customHeight="1">
      <c r="A101" s="35"/>
      <c r="B101" s="36"/>
      <c r="C101" s="209" t="s">
        <v>165</v>
      </c>
      <c r="D101" s="209" t="s">
        <v>185</v>
      </c>
      <c r="E101" s="210" t="s">
        <v>186</v>
      </c>
      <c r="F101" s="211" t="s">
        <v>187</v>
      </c>
      <c r="G101" s="212" t="s">
        <v>188</v>
      </c>
      <c r="H101" s="213">
        <v>180</v>
      </c>
      <c r="I101" s="214"/>
      <c r="J101" s="215">
        <f>ROUND(I101*H101,2)</f>
        <v>0</v>
      </c>
      <c r="K101" s="211" t="s">
        <v>164</v>
      </c>
      <c r="L101" s="216"/>
      <c r="M101" s="217" t="s">
        <v>79</v>
      </c>
      <c r="N101" s="218" t="s">
        <v>51</v>
      </c>
      <c r="O101" s="65"/>
      <c r="P101" s="189">
        <f>O101*H101</f>
        <v>0</v>
      </c>
      <c r="Q101" s="189">
        <v>1</v>
      </c>
      <c r="R101" s="189">
        <f>Q101*H101</f>
        <v>180</v>
      </c>
      <c r="S101" s="189">
        <v>0</v>
      </c>
      <c r="T101" s="190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1" t="s">
        <v>189</v>
      </c>
      <c r="AT101" s="191" t="s">
        <v>185</v>
      </c>
      <c r="AU101" s="191" t="s">
        <v>91</v>
      </c>
      <c r="AY101" s="17" t="s">
        <v>159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7" t="s">
        <v>89</v>
      </c>
      <c r="BK101" s="192">
        <f>ROUND(I101*H101,2)</f>
        <v>0</v>
      </c>
      <c r="BL101" s="17" t="s">
        <v>165</v>
      </c>
      <c r="BM101" s="191" t="s">
        <v>190</v>
      </c>
    </row>
    <row r="102" spans="1:65" s="13" customFormat="1" ht="11.25">
      <c r="B102" s="198"/>
      <c r="C102" s="199"/>
      <c r="D102" s="193" t="s">
        <v>171</v>
      </c>
      <c r="E102" s="200" t="s">
        <v>79</v>
      </c>
      <c r="F102" s="201" t="s">
        <v>191</v>
      </c>
      <c r="G102" s="199"/>
      <c r="H102" s="202">
        <v>180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171</v>
      </c>
      <c r="AU102" s="208" t="s">
        <v>91</v>
      </c>
      <c r="AV102" s="13" t="s">
        <v>91</v>
      </c>
      <c r="AW102" s="13" t="s">
        <v>42</v>
      </c>
      <c r="AX102" s="13" t="s">
        <v>89</v>
      </c>
      <c r="AY102" s="208" t="s">
        <v>159</v>
      </c>
    </row>
    <row r="103" spans="1:65" s="2" customFormat="1" ht="24.2" customHeight="1">
      <c r="A103" s="35"/>
      <c r="B103" s="36"/>
      <c r="C103" s="180" t="s">
        <v>192</v>
      </c>
      <c r="D103" s="180" t="s">
        <v>161</v>
      </c>
      <c r="E103" s="181" t="s">
        <v>193</v>
      </c>
      <c r="F103" s="182" t="s">
        <v>194</v>
      </c>
      <c r="G103" s="183" t="s">
        <v>181</v>
      </c>
      <c r="H103" s="184">
        <v>1073</v>
      </c>
      <c r="I103" s="185"/>
      <c r="J103" s="186">
        <f>ROUND(I103*H103,2)</f>
        <v>0</v>
      </c>
      <c r="K103" s="182" t="s">
        <v>164</v>
      </c>
      <c r="L103" s="40"/>
      <c r="M103" s="187" t="s">
        <v>79</v>
      </c>
      <c r="N103" s="188" t="s">
        <v>51</v>
      </c>
      <c r="O103" s="65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1" t="s">
        <v>165</v>
      </c>
      <c r="AT103" s="191" t="s">
        <v>161</v>
      </c>
      <c r="AU103" s="191" t="s">
        <v>91</v>
      </c>
      <c r="AY103" s="17" t="s">
        <v>159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7" t="s">
        <v>89</v>
      </c>
      <c r="BK103" s="192">
        <f>ROUND(I103*H103,2)</f>
        <v>0</v>
      </c>
      <c r="BL103" s="17" t="s">
        <v>165</v>
      </c>
      <c r="BM103" s="191" t="s">
        <v>195</v>
      </c>
    </row>
    <row r="104" spans="1:65" s="2" customFormat="1" ht="68.25">
      <c r="A104" s="35"/>
      <c r="B104" s="36"/>
      <c r="C104" s="37"/>
      <c r="D104" s="193" t="s">
        <v>167</v>
      </c>
      <c r="E104" s="37"/>
      <c r="F104" s="194" t="s">
        <v>196</v>
      </c>
      <c r="G104" s="37"/>
      <c r="H104" s="37"/>
      <c r="I104" s="195"/>
      <c r="J104" s="37"/>
      <c r="K104" s="37"/>
      <c r="L104" s="40"/>
      <c r="M104" s="196"/>
      <c r="N104" s="197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7" t="s">
        <v>167</v>
      </c>
      <c r="AU104" s="17" t="s">
        <v>91</v>
      </c>
    </row>
    <row r="105" spans="1:65" s="13" customFormat="1" ht="11.25">
      <c r="B105" s="198"/>
      <c r="C105" s="199"/>
      <c r="D105" s="193" t="s">
        <v>171</v>
      </c>
      <c r="E105" s="200" t="s">
        <v>79</v>
      </c>
      <c r="F105" s="201" t="s">
        <v>197</v>
      </c>
      <c r="G105" s="199"/>
      <c r="H105" s="202">
        <v>1073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171</v>
      </c>
      <c r="AU105" s="208" t="s">
        <v>91</v>
      </c>
      <c r="AV105" s="13" t="s">
        <v>91</v>
      </c>
      <c r="AW105" s="13" t="s">
        <v>42</v>
      </c>
      <c r="AX105" s="13" t="s">
        <v>89</v>
      </c>
      <c r="AY105" s="208" t="s">
        <v>159</v>
      </c>
    </row>
    <row r="106" spans="1:65" s="2" customFormat="1" ht="24.2" customHeight="1">
      <c r="A106" s="35"/>
      <c r="B106" s="36"/>
      <c r="C106" s="180" t="s">
        <v>198</v>
      </c>
      <c r="D106" s="180" t="s">
        <v>161</v>
      </c>
      <c r="E106" s="181" t="s">
        <v>199</v>
      </c>
      <c r="F106" s="182" t="s">
        <v>200</v>
      </c>
      <c r="G106" s="183" t="s">
        <v>181</v>
      </c>
      <c r="H106" s="184">
        <v>2.0249999999999999</v>
      </c>
      <c r="I106" s="185"/>
      <c r="J106" s="186">
        <f>ROUND(I106*H106,2)</f>
        <v>0</v>
      </c>
      <c r="K106" s="182" t="s">
        <v>164</v>
      </c>
      <c r="L106" s="40"/>
      <c r="M106" s="187" t="s">
        <v>79</v>
      </c>
      <c r="N106" s="188" t="s">
        <v>51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165</v>
      </c>
      <c r="AT106" s="191" t="s">
        <v>161</v>
      </c>
      <c r="AU106" s="191" t="s">
        <v>91</v>
      </c>
      <c r="AY106" s="17" t="s">
        <v>159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89</v>
      </c>
      <c r="BK106" s="192">
        <f>ROUND(I106*H106,2)</f>
        <v>0</v>
      </c>
      <c r="BL106" s="17" t="s">
        <v>165</v>
      </c>
      <c r="BM106" s="191" t="s">
        <v>201</v>
      </c>
    </row>
    <row r="107" spans="1:65" s="2" customFormat="1" ht="48.75">
      <c r="A107" s="35"/>
      <c r="B107" s="36"/>
      <c r="C107" s="37"/>
      <c r="D107" s="193" t="s">
        <v>167</v>
      </c>
      <c r="E107" s="37"/>
      <c r="F107" s="194" t="s">
        <v>202</v>
      </c>
      <c r="G107" s="37"/>
      <c r="H107" s="37"/>
      <c r="I107" s="195"/>
      <c r="J107" s="37"/>
      <c r="K107" s="37"/>
      <c r="L107" s="40"/>
      <c r="M107" s="196"/>
      <c r="N107" s="19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7" t="s">
        <v>167</v>
      </c>
      <c r="AU107" s="17" t="s">
        <v>91</v>
      </c>
    </row>
    <row r="108" spans="1:65" s="13" customFormat="1" ht="11.25">
      <c r="B108" s="198"/>
      <c r="C108" s="199"/>
      <c r="D108" s="193" t="s">
        <v>171</v>
      </c>
      <c r="E108" s="200" t="s">
        <v>79</v>
      </c>
      <c r="F108" s="201" t="s">
        <v>203</v>
      </c>
      <c r="G108" s="199"/>
      <c r="H108" s="202">
        <v>2.0249999999999999</v>
      </c>
      <c r="I108" s="203"/>
      <c r="J108" s="199"/>
      <c r="K108" s="199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171</v>
      </c>
      <c r="AU108" s="208" t="s">
        <v>91</v>
      </c>
      <c r="AV108" s="13" t="s">
        <v>91</v>
      </c>
      <c r="AW108" s="13" t="s">
        <v>42</v>
      </c>
      <c r="AX108" s="13" t="s">
        <v>89</v>
      </c>
      <c r="AY108" s="208" t="s">
        <v>159</v>
      </c>
    </row>
    <row r="109" spans="1:65" s="2" customFormat="1" ht="24.2" customHeight="1">
      <c r="A109" s="35"/>
      <c r="B109" s="36"/>
      <c r="C109" s="180" t="s">
        <v>204</v>
      </c>
      <c r="D109" s="180" t="s">
        <v>161</v>
      </c>
      <c r="E109" s="181" t="s">
        <v>205</v>
      </c>
      <c r="F109" s="182" t="s">
        <v>206</v>
      </c>
      <c r="G109" s="183" t="s">
        <v>181</v>
      </c>
      <c r="H109" s="184">
        <v>43.545999999999999</v>
      </c>
      <c r="I109" s="185"/>
      <c r="J109" s="186">
        <f>ROUND(I109*H109,2)</f>
        <v>0</v>
      </c>
      <c r="K109" s="182" t="s">
        <v>164</v>
      </c>
      <c r="L109" s="40"/>
      <c r="M109" s="187" t="s">
        <v>79</v>
      </c>
      <c r="N109" s="188" t="s">
        <v>51</v>
      </c>
      <c r="O109" s="65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1" t="s">
        <v>165</v>
      </c>
      <c r="AT109" s="191" t="s">
        <v>161</v>
      </c>
      <c r="AU109" s="191" t="s">
        <v>91</v>
      </c>
      <c r="AY109" s="17" t="s">
        <v>159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7" t="s">
        <v>89</v>
      </c>
      <c r="BK109" s="192">
        <f>ROUND(I109*H109,2)</f>
        <v>0</v>
      </c>
      <c r="BL109" s="17" t="s">
        <v>165</v>
      </c>
      <c r="BM109" s="191" t="s">
        <v>207</v>
      </c>
    </row>
    <row r="110" spans="1:65" s="2" customFormat="1" ht="39">
      <c r="A110" s="35"/>
      <c r="B110" s="36"/>
      <c r="C110" s="37"/>
      <c r="D110" s="193" t="s">
        <v>167</v>
      </c>
      <c r="E110" s="37"/>
      <c r="F110" s="194" t="s">
        <v>208</v>
      </c>
      <c r="G110" s="37"/>
      <c r="H110" s="37"/>
      <c r="I110" s="195"/>
      <c r="J110" s="37"/>
      <c r="K110" s="37"/>
      <c r="L110" s="40"/>
      <c r="M110" s="196"/>
      <c r="N110" s="197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7" t="s">
        <v>167</v>
      </c>
      <c r="AU110" s="17" t="s">
        <v>91</v>
      </c>
    </row>
    <row r="111" spans="1:65" s="13" customFormat="1" ht="11.25">
      <c r="B111" s="198"/>
      <c r="C111" s="199"/>
      <c r="D111" s="193" t="s">
        <v>171</v>
      </c>
      <c r="E111" s="200" t="s">
        <v>79</v>
      </c>
      <c r="F111" s="201" t="s">
        <v>209</v>
      </c>
      <c r="G111" s="199"/>
      <c r="H111" s="202">
        <v>43.545999999999999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171</v>
      </c>
      <c r="AU111" s="208" t="s">
        <v>91</v>
      </c>
      <c r="AV111" s="13" t="s">
        <v>91</v>
      </c>
      <c r="AW111" s="13" t="s">
        <v>42</v>
      </c>
      <c r="AX111" s="13" t="s">
        <v>89</v>
      </c>
      <c r="AY111" s="208" t="s">
        <v>159</v>
      </c>
    </row>
    <row r="112" spans="1:65" s="2" customFormat="1" ht="24.2" customHeight="1">
      <c r="A112" s="35"/>
      <c r="B112" s="36"/>
      <c r="C112" s="180" t="s">
        <v>189</v>
      </c>
      <c r="D112" s="180" t="s">
        <v>161</v>
      </c>
      <c r="E112" s="181" t="s">
        <v>210</v>
      </c>
      <c r="F112" s="182" t="s">
        <v>211</v>
      </c>
      <c r="G112" s="183" t="s">
        <v>181</v>
      </c>
      <c r="H112" s="184">
        <v>75.465000000000003</v>
      </c>
      <c r="I112" s="185"/>
      <c r="J112" s="186">
        <f>ROUND(I112*H112,2)</f>
        <v>0</v>
      </c>
      <c r="K112" s="182" t="s">
        <v>164</v>
      </c>
      <c r="L112" s="40"/>
      <c r="M112" s="187" t="s">
        <v>79</v>
      </c>
      <c r="N112" s="188" t="s">
        <v>51</v>
      </c>
      <c r="O112" s="65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1" t="s">
        <v>165</v>
      </c>
      <c r="AT112" s="191" t="s">
        <v>161</v>
      </c>
      <c r="AU112" s="191" t="s">
        <v>91</v>
      </c>
      <c r="AY112" s="17" t="s">
        <v>159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7" t="s">
        <v>89</v>
      </c>
      <c r="BK112" s="192">
        <f>ROUND(I112*H112,2)</f>
        <v>0</v>
      </c>
      <c r="BL112" s="17" t="s">
        <v>165</v>
      </c>
      <c r="BM112" s="191" t="s">
        <v>212</v>
      </c>
    </row>
    <row r="113" spans="1:65" s="2" customFormat="1" ht="39">
      <c r="A113" s="35"/>
      <c r="B113" s="36"/>
      <c r="C113" s="37"/>
      <c r="D113" s="193" t="s">
        <v>167</v>
      </c>
      <c r="E113" s="37"/>
      <c r="F113" s="194" t="s">
        <v>213</v>
      </c>
      <c r="G113" s="37"/>
      <c r="H113" s="37"/>
      <c r="I113" s="195"/>
      <c r="J113" s="37"/>
      <c r="K113" s="37"/>
      <c r="L113" s="40"/>
      <c r="M113" s="196"/>
      <c r="N113" s="197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7" t="s">
        <v>167</v>
      </c>
      <c r="AU113" s="17" t="s">
        <v>91</v>
      </c>
    </row>
    <row r="114" spans="1:65" s="13" customFormat="1" ht="11.25">
      <c r="B114" s="198"/>
      <c r="C114" s="199"/>
      <c r="D114" s="193" t="s">
        <v>171</v>
      </c>
      <c r="E114" s="200" t="s">
        <v>79</v>
      </c>
      <c r="F114" s="201" t="s">
        <v>214</v>
      </c>
      <c r="G114" s="199"/>
      <c r="H114" s="202">
        <v>75.465000000000003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171</v>
      </c>
      <c r="AU114" s="208" t="s">
        <v>91</v>
      </c>
      <c r="AV114" s="13" t="s">
        <v>91</v>
      </c>
      <c r="AW114" s="13" t="s">
        <v>42</v>
      </c>
      <c r="AX114" s="13" t="s">
        <v>89</v>
      </c>
      <c r="AY114" s="208" t="s">
        <v>159</v>
      </c>
    </row>
    <row r="115" spans="1:65" s="2" customFormat="1" ht="37.9" customHeight="1">
      <c r="A115" s="35"/>
      <c r="B115" s="36"/>
      <c r="C115" s="180" t="s">
        <v>215</v>
      </c>
      <c r="D115" s="180" t="s">
        <v>161</v>
      </c>
      <c r="E115" s="181" t="s">
        <v>216</v>
      </c>
      <c r="F115" s="182" t="s">
        <v>217</v>
      </c>
      <c r="G115" s="183" t="s">
        <v>181</v>
      </c>
      <c r="H115" s="184">
        <v>2294</v>
      </c>
      <c r="I115" s="185"/>
      <c r="J115" s="186">
        <f>ROUND(I115*H115,2)</f>
        <v>0</v>
      </c>
      <c r="K115" s="182" t="s">
        <v>164</v>
      </c>
      <c r="L115" s="40"/>
      <c r="M115" s="187" t="s">
        <v>79</v>
      </c>
      <c r="N115" s="188" t="s">
        <v>51</v>
      </c>
      <c r="O115" s="65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1" t="s">
        <v>165</v>
      </c>
      <c r="AT115" s="191" t="s">
        <v>161</v>
      </c>
      <c r="AU115" s="191" t="s">
        <v>91</v>
      </c>
      <c r="AY115" s="17" t="s">
        <v>159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7" t="s">
        <v>89</v>
      </c>
      <c r="BK115" s="192">
        <f>ROUND(I115*H115,2)</f>
        <v>0</v>
      </c>
      <c r="BL115" s="17" t="s">
        <v>165</v>
      </c>
      <c r="BM115" s="191" t="s">
        <v>218</v>
      </c>
    </row>
    <row r="116" spans="1:65" s="2" customFormat="1" ht="58.5">
      <c r="A116" s="35"/>
      <c r="B116" s="36"/>
      <c r="C116" s="37"/>
      <c r="D116" s="193" t="s">
        <v>167</v>
      </c>
      <c r="E116" s="37"/>
      <c r="F116" s="194" t="s">
        <v>219</v>
      </c>
      <c r="G116" s="37"/>
      <c r="H116" s="37"/>
      <c r="I116" s="195"/>
      <c r="J116" s="37"/>
      <c r="K116" s="37"/>
      <c r="L116" s="40"/>
      <c r="M116" s="196"/>
      <c r="N116" s="197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7" t="s">
        <v>167</v>
      </c>
      <c r="AU116" s="17" t="s">
        <v>91</v>
      </c>
    </row>
    <row r="117" spans="1:65" s="13" customFormat="1" ht="11.25">
      <c r="B117" s="198"/>
      <c r="C117" s="199"/>
      <c r="D117" s="193" t="s">
        <v>171</v>
      </c>
      <c r="E117" s="200" t="s">
        <v>79</v>
      </c>
      <c r="F117" s="201" t="s">
        <v>220</v>
      </c>
      <c r="G117" s="199"/>
      <c r="H117" s="202">
        <v>2294</v>
      </c>
      <c r="I117" s="203"/>
      <c r="J117" s="199"/>
      <c r="K117" s="199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171</v>
      </c>
      <c r="AU117" s="208" t="s">
        <v>91</v>
      </c>
      <c r="AV117" s="13" t="s">
        <v>91</v>
      </c>
      <c r="AW117" s="13" t="s">
        <v>42</v>
      </c>
      <c r="AX117" s="13" t="s">
        <v>89</v>
      </c>
      <c r="AY117" s="208" t="s">
        <v>159</v>
      </c>
    </row>
    <row r="118" spans="1:65" s="2" customFormat="1" ht="37.9" customHeight="1">
      <c r="A118" s="35"/>
      <c r="B118" s="36"/>
      <c r="C118" s="180" t="s">
        <v>221</v>
      </c>
      <c r="D118" s="180" t="s">
        <v>161</v>
      </c>
      <c r="E118" s="181" t="s">
        <v>222</v>
      </c>
      <c r="F118" s="182" t="s">
        <v>223</v>
      </c>
      <c r="G118" s="183" t="s">
        <v>181</v>
      </c>
      <c r="H118" s="184">
        <v>47.034999999999997</v>
      </c>
      <c r="I118" s="185"/>
      <c r="J118" s="186">
        <f>ROUND(I118*H118,2)</f>
        <v>0</v>
      </c>
      <c r="K118" s="182" t="s">
        <v>164</v>
      </c>
      <c r="L118" s="40"/>
      <c r="M118" s="187" t="s">
        <v>79</v>
      </c>
      <c r="N118" s="188" t="s">
        <v>51</v>
      </c>
      <c r="O118" s="65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1" t="s">
        <v>165</v>
      </c>
      <c r="AT118" s="191" t="s">
        <v>161</v>
      </c>
      <c r="AU118" s="191" t="s">
        <v>91</v>
      </c>
      <c r="AY118" s="17" t="s">
        <v>159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7" t="s">
        <v>89</v>
      </c>
      <c r="BK118" s="192">
        <f>ROUND(I118*H118,2)</f>
        <v>0</v>
      </c>
      <c r="BL118" s="17" t="s">
        <v>165</v>
      </c>
      <c r="BM118" s="191" t="s">
        <v>224</v>
      </c>
    </row>
    <row r="119" spans="1:65" s="2" customFormat="1" ht="58.5">
      <c r="A119" s="35"/>
      <c r="B119" s="36"/>
      <c r="C119" s="37"/>
      <c r="D119" s="193" t="s">
        <v>167</v>
      </c>
      <c r="E119" s="37"/>
      <c r="F119" s="194" t="s">
        <v>219</v>
      </c>
      <c r="G119" s="37"/>
      <c r="H119" s="37"/>
      <c r="I119" s="195"/>
      <c r="J119" s="37"/>
      <c r="K119" s="37"/>
      <c r="L119" s="40"/>
      <c r="M119" s="196"/>
      <c r="N119" s="197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7" t="s">
        <v>167</v>
      </c>
      <c r="AU119" s="17" t="s">
        <v>91</v>
      </c>
    </row>
    <row r="120" spans="1:65" s="13" customFormat="1" ht="11.25">
      <c r="B120" s="198"/>
      <c r="C120" s="199"/>
      <c r="D120" s="193" t="s">
        <v>171</v>
      </c>
      <c r="E120" s="200" t="s">
        <v>79</v>
      </c>
      <c r="F120" s="201" t="s">
        <v>225</v>
      </c>
      <c r="G120" s="199"/>
      <c r="H120" s="202">
        <v>47.034999999999997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171</v>
      </c>
      <c r="AU120" s="208" t="s">
        <v>91</v>
      </c>
      <c r="AV120" s="13" t="s">
        <v>91</v>
      </c>
      <c r="AW120" s="13" t="s">
        <v>42</v>
      </c>
      <c r="AX120" s="13" t="s">
        <v>89</v>
      </c>
      <c r="AY120" s="208" t="s">
        <v>159</v>
      </c>
    </row>
    <row r="121" spans="1:65" s="2" customFormat="1" ht="37.9" customHeight="1">
      <c r="A121" s="35"/>
      <c r="B121" s="36"/>
      <c r="C121" s="180" t="s">
        <v>226</v>
      </c>
      <c r="D121" s="180" t="s">
        <v>161</v>
      </c>
      <c r="E121" s="181" t="s">
        <v>227</v>
      </c>
      <c r="F121" s="182" t="s">
        <v>228</v>
      </c>
      <c r="G121" s="183" t="s">
        <v>181</v>
      </c>
      <c r="H121" s="184">
        <v>705.52499999999998</v>
      </c>
      <c r="I121" s="185"/>
      <c r="J121" s="186">
        <f>ROUND(I121*H121,2)</f>
        <v>0</v>
      </c>
      <c r="K121" s="182" t="s">
        <v>164</v>
      </c>
      <c r="L121" s="40"/>
      <c r="M121" s="187" t="s">
        <v>79</v>
      </c>
      <c r="N121" s="188" t="s">
        <v>51</v>
      </c>
      <c r="O121" s="65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1" t="s">
        <v>165</v>
      </c>
      <c r="AT121" s="191" t="s">
        <v>161</v>
      </c>
      <c r="AU121" s="191" t="s">
        <v>91</v>
      </c>
      <c r="AY121" s="17" t="s">
        <v>159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7" t="s">
        <v>89</v>
      </c>
      <c r="BK121" s="192">
        <f>ROUND(I121*H121,2)</f>
        <v>0</v>
      </c>
      <c r="BL121" s="17" t="s">
        <v>165</v>
      </c>
      <c r="BM121" s="191" t="s">
        <v>229</v>
      </c>
    </row>
    <row r="122" spans="1:65" s="2" customFormat="1" ht="58.5">
      <c r="A122" s="35"/>
      <c r="B122" s="36"/>
      <c r="C122" s="37"/>
      <c r="D122" s="193" t="s">
        <v>167</v>
      </c>
      <c r="E122" s="37"/>
      <c r="F122" s="194" t="s">
        <v>219</v>
      </c>
      <c r="G122" s="37"/>
      <c r="H122" s="37"/>
      <c r="I122" s="195"/>
      <c r="J122" s="37"/>
      <c r="K122" s="37"/>
      <c r="L122" s="40"/>
      <c r="M122" s="196"/>
      <c r="N122" s="197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7" t="s">
        <v>167</v>
      </c>
      <c r="AU122" s="17" t="s">
        <v>91</v>
      </c>
    </row>
    <row r="123" spans="1:65" s="13" customFormat="1" ht="11.25">
      <c r="B123" s="198"/>
      <c r="C123" s="199"/>
      <c r="D123" s="193" t="s">
        <v>171</v>
      </c>
      <c r="E123" s="199"/>
      <c r="F123" s="201" t="s">
        <v>230</v>
      </c>
      <c r="G123" s="199"/>
      <c r="H123" s="202">
        <v>705.52499999999998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171</v>
      </c>
      <c r="AU123" s="208" t="s">
        <v>91</v>
      </c>
      <c r="AV123" s="13" t="s">
        <v>91</v>
      </c>
      <c r="AW123" s="13" t="s">
        <v>4</v>
      </c>
      <c r="AX123" s="13" t="s">
        <v>89</v>
      </c>
      <c r="AY123" s="208" t="s">
        <v>159</v>
      </c>
    </row>
    <row r="124" spans="1:65" s="2" customFormat="1" ht="24.2" customHeight="1">
      <c r="A124" s="35"/>
      <c r="B124" s="36"/>
      <c r="C124" s="180" t="s">
        <v>231</v>
      </c>
      <c r="D124" s="180" t="s">
        <v>161</v>
      </c>
      <c r="E124" s="181" t="s">
        <v>232</v>
      </c>
      <c r="F124" s="182" t="s">
        <v>233</v>
      </c>
      <c r="G124" s="183" t="s">
        <v>181</v>
      </c>
      <c r="H124" s="184">
        <v>1147</v>
      </c>
      <c r="I124" s="185"/>
      <c r="J124" s="186">
        <f>ROUND(I124*H124,2)</f>
        <v>0</v>
      </c>
      <c r="K124" s="182" t="s">
        <v>164</v>
      </c>
      <c r="L124" s="40"/>
      <c r="M124" s="187" t="s">
        <v>79</v>
      </c>
      <c r="N124" s="188" t="s">
        <v>51</v>
      </c>
      <c r="O124" s="65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165</v>
      </c>
      <c r="AT124" s="191" t="s">
        <v>161</v>
      </c>
      <c r="AU124" s="191" t="s">
        <v>91</v>
      </c>
      <c r="AY124" s="17" t="s">
        <v>159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7" t="s">
        <v>89</v>
      </c>
      <c r="BK124" s="192">
        <f>ROUND(I124*H124,2)</f>
        <v>0</v>
      </c>
      <c r="BL124" s="17" t="s">
        <v>165</v>
      </c>
      <c r="BM124" s="191" t="s">
        <v>234</v>
      </c>
    </row>
    <row r="125" spans="1:65" s="2" customFormat="1" ht="87.75">
      <c r="A125" s="35"/>
      <c r="B125" s="36"/>
      <c r="C125" s="37"/>
      <c r="D125" s="193" t="s">
        <v>167</v>
      </c>
      <c r="E125" s="37"/>
      <c r="F125" s="194" t="s">
        <v>235</v>
      </c>
      <c r="G125" s="37"/>
      <c r="H125" s="37"/>
      <c r="I125" s="195"/>
      <c r="J125" s="37"/>
      <c r="K125" s="37"/>
      <c r="L125" s="40"/>
      <c r="M125" s="196"/>
      <c r="N125" s="197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7" t="s">
        <v>167</v>
      </c>
      <c r="AU125" s="17" t="s">
        <v>91</v>
      </c>
    </row>
    <row r="126" spans="1:65" s="13" customFormat="1" ht="11.25">
      <c r="B126" s="198"/>
      <c r="C126" s="199"/>
      <c r="D126" s="193" t="s">
        <v>171</v>
      </c>
      <c r="E126" s="200" t="s">
        <v>79</v>
      </c>
      <c r="F126" s="201" t="s">
        <v>236</v>
      </c>
      <c r="G126" s="199"/>
      <c r="H126" s="202">
        <v>1147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171</v>
      </c>
      <c r="AU126" s="208" t="s">
        <v>91</v>
      </c>
      <c r="AV126" s="13" t="s">
        <v>91</v>
      </c>
      <c r="AW126" s="13" t="s">
        <v>42</v>
      </c>
      <c r="AX126" s="13" t="s">
        <v>89</v>
      </c>
      <c r="AY126" s="208" t="s">
        <v>159</v>
      </c>
    </row>
    <row r="127" spans="1:65" s="2" customFormat="1" ht="24.2" customHeight="1">
      <c r="A127" s="35"/>
      <c r="B127" s="36"/>
      <c r="C127" s="180" t="s">
        <v>237</v>
      </c>
      <c r="D127" s="180" t="s">
        <v>161</v>
      </c>
      <c r="E127" s="181" t="s">
        <v>238</v>
      </c>
      <c r="F127" s="182" t="s">
        <v>239</v>
      </c>
      <c r="G127" s="183" t="s">
        <v>181</v>
      </c>
      <c r="H127" s="184">
        <v>1147</v>
      </c>
      <c r="I127" s="185"/>
      <c r="J127" s="186">
        <f>ROUND(I127*H127,2)</f>
        <v>0</v>
      </c>
      <c r="K127" s="182" t="s">
        <v>164</v>
      </c>
      <c r="L127" s="40"/>
      <c r="M127" s="187" t="s">
        <v>79</v>
      </c>
      <c r="N127" s="188" t="s">
        <v>51</v>
      </c>
      <c r="O127" s="65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1" t="s">
        <v>165</v>
      </c>
      <c r="AT127" s="191" t="s">
        <v>161</v>
      </c>
      <c r="AU127" s="191" t="s">
        <v>91</v>
      </c>
      <c r="AY127" s="17" t="s">
        <v>159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7" t="s">
        <v>89</v>
      </c>
      <c r="BK127" s="192">
        <f>ROUND(I127*H127,2)</f>
        <v>0</v>
      </c>
      <c r="BL127" s="17" t="s">
        <v>165</v>
      </c>
      <c r="BM127" s="191" t="s">
        <v>240</v>
      </c>
    </row>
    <row r="128" spans="1:65" s="2" customFormat="1" ht="58.5">
      <c r="A128" s="35"/>
      <c r="B128" s="36"/>
      <c r="C128" s="37"/>
      <c r="D128" s="193" t="s">
        <v>167</v>
      </c>
      <c r="E128" s="37"/>
      <c r="F128" s="194" t="s">
        <v>241</v>
      </c>
      <c r="G128" s="37"/>
      <c r="H128" s="37"/>
      <c r="I128" s="195"/>
      <c r="J128" s="37"/>
      <c r="K128" s="37"/>
      <c r="L128" s="40"/>
      <c r="M128" s="196"/>
      <c r="N128" s="197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167</v>
      </c>
      <c r="AU128" s="17" t="s">
        <v>91</v>
      </c>
    </row>
    <row r="129" spans="1:65" s="13" customFormat="1" ht="11.25">
      <c r="B129" s="198"/>
      <c r="C129" s="199"/>
      <c r="D129" s="193" t="s">
        <v>171</v>
      </c>
      <c r="E129" s="200" t="s">
        <v>79</v>
      </c>
      <c r="F129" s="201" t="s">
        <v>242</v>
      </c>
      <c r="G129" s="199"/>
      <c r="H129" s="202">
        <v>1147</v>
      </c>
      <c r="I129" s="203"/>
      <c r="J129" s="199"/>
      <c r="K129" s="199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171</v>
      </c>
      <c r="AU129" s="208" t="s">
        <v>91</v>
      </c>
      <c r="AV129" s="13" t="s">
        <v>91</v>
      </c>
      <c r="AW129" s="13" t="s">
        <v>42</v>
      </c>
      <c r="AX129" s="13" t="s">
        <v>89</v>
      </c>
      <c r="AY129" s="208" t="s">
        <v>159</v>
      </c>
    </row>
    <row r="130" spans="1:65" s="2" customFormat="1" ht="24.2" customHeight="1">
      <c r="A130" s="35"/>
      <c r="B130" s="36"/>
      <c r="C130" s="180" t="s">
        <v>243</v>
      </c>
      <c r="D130" s="180" t="s">
        <v>161</v>
      </c>
      <c r="E130" s="181" t="s">
        <v>244</v>
      </c>
      <c r="F130" s="182" t="s">
        <v>245</v>
      </c>
      <c r="G130" s="183" t="s">
        <v>181</v>
      </c>
      <c r="H130" s="184">
        <v>47.034999999999997</v>
      </c>
      <c r="I130" s="185"/>
      <c r="J130" s="186">
        <f>ROUND(I130*H130,2)</f>
        <v>0</v>
      </c>
      <c r="K130" s="182" t="s">
        <v>164</v>
      </c>
      <c r="L130" s="40"/>
      <c r="M130" s="187" t="s">
        <v>79</v>
      </c>
      <c r="N130" s="188" t="s">
        <v>51</v>
      </c>
      <c r="O130" s="65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1" t="s">
        <v>165</v>
      </c>
      <c r="AT130" s="191" t="s">
        <v>161</v>
      </c>
      <c r="AU130" s="191" t="s">
        <v>91</v>
      </c>
      <c r="AY130" s="17" t="s">
        <v>159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7" t="s">
        <v>89</v>
      </c>
      <c r="BK130" s="192">
        <f>ROUND(I130*H130,2)</f>
        <v>0</v>
      </c>
      <c r="BL130" s="17" t="s">
        <v>165</v>
      </c>
      <c r="BM130" s="191" t="s">
        <v>246</v>
      </c>
    </row>
    <row r="131" spans="1:65" s="2" customFormat="1" ht="97.5">
      <c r="A131" s="35"/>
      <c r="B131" s="36"/>
      <c r="C131" s="37"/>
      <c r="D131" s="193" t="s">
        <v>167</v>
      </c>
      <c r="E131" s="37"/>
      <c r="F131" s="194" t="s">
        <v>247</v>
      </c>
      <c r="G131" s="37"/>
      <c r="H131" s="37"/>
      <c r="I131" s="195"/>
      <c r="J131" s="37"/>
      <c r="K131" s="37"/>
      <c r="L131" s="40"/>
      <c r="M131" s="196"/>
      <c r="N131" s="197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167</v>
      </c>
      <c r="AU131" s="17" t="s">
        <v>91</v>
      </c>
    </row>
    <row r="132" spans="1:65" s="13" customFormat="1" ht="11.25">
      <c r="B132" s="198"/>
      <c r="C132" s="199"/>
      <c r="D132" s="193" t="s">
        <v>171</v>
      </c>
      <c r="E132" s="200" t="s">
        <v>79</v>
      </c>
      <c r="F132" s="201" t="s">
        <v>248</v>
      </c>
      <c r="G132" s="199"/>
      <c r="H132" s="202">
        <v>47.034999999999997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171</v>
      </c>
      <c r="AU132" s="208" t="s">
        <v>91</v>
      </c>
      <c r="AV132" s="13" t="s">
        <v>91</v>
      </c>
      <c r="AW132" s="13" t="s">
        <v>42</v>
      </c>
      <c r="AX132" s="13" t="s">
        <v>89</v>
      </c>
      <c r="AY132" s="208" t="s">
        <v>159</v>
      </c>
    </row>
    <row r="133" spans="1:65" s="2" customFormat="1" ht="24.2" customHeight="1">
      <c r="A133" s="35"/>
      <c r="B133" s="36"/>
      <c r="C133" s="180" t="s">
        <v>8</v>
      </c>
      <c r="D133" s="180" t="s">
        <v>161</v>
      </c>
      <c r="E133" s="181" t="s">
        <v>249</v>
      </c>
      <c r="F133" s="182" t="s">
        <v>250</v>
      </c>
      <c r="G133" s="183" t="s">
        <v>188</v>
      </c>
      <c r="H133" s="184">
        <v>84.662999999999997</v>
      </c>
      <c r="I133" s="185"/>
      <c r="J133" s="186">
        <f>ROUND(I133*H133,2)</f>
        <v>0</v>
      </c>
      <c r="K133" s="182" t="s">
        <v>164</v>
      </c>
      <c r="L133" s="40"/>
      <c r="M133" s="187" t="s">
        <v>79</v>
      </c>
      <c r="N133" s="188" t="s">
        <v>51</v>
      </c>
      <c r="O133" s="65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1" t="s">
        <v>165</v>
      </c>
      <c r="AT133" s="191" t="s">
        <v>161</v>
      </c>
      <c r="AU133" s="191" t="s">
        <v>91</v>
      </c>
      <c r="AY133" s="17" t="s">
        <v>159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7" t="s">
        <v>89</v>
      </c>
      <c r="BK133" s="192">
        <f>ROUND(I133*H133,2)</f>
        <v>0</v>
      </c>
      <c r="BL133" s="17" t="s">
        <v>165</v>
      </c>
      <c r="BM133" s="191" t="s">
        <v>251</v>
      </c>
    </row>
    <row r="134" spans="1:65" s="2" customFormat="1" ht="39">
      <c r="A134" s="35"/>
      <c r="B134" s="36"/>
      <c r="C134" s="37"/>
      <c r="D134" s="193" t="s">
        <v>167</v>
      </c>
      <c r="E134" s="37"/>
      <c r="F134" s="194" t="s">
        <v>252</v>
      </c>
      <c r="G134" s="37"/>
      <c r="H134" s="37"/>
      <c r="I134" s="195"/>
      <c r="J134" s="37"/>
      <c r="K134" s="37"/>
      <c r="L134" s="40"/>
      <c r="M134" s="196"/>
      <c r="N134" s="197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167</v>
      </c>
      <c r="AU134" s="17" t="s">
        <v>91</v>
      </c>
    </row>
    <row r="135" spans="1:65" s="13" customFormat="1" ht="11.25">
      <c r="B135" s="198"/>
      <c r="C135" s="199"/>
      <c r="D135" s="193" t="s">
        <v>171</v>
      </c>
      <c r="E135" s="199"/>
      <c r="F135" s="201" t="s">
        <v>253</v>
      </c>
      <c r="G135" s="199"/>
      <c r="H135" s="202">
        <v>84.662999999999997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171</v>
      </c>
      <c r="AU135" s="208" t="s">
        <v>91</v>
      </c>
      <c r="AV135" s="13" t="s">
        <v>91</v>
      </c>
      <c r="AW135" s="13" t="s">
        <v>4</v>
      </c>
      <c r="AX135" s="13" t="s">
        <v>89</v>
      </c>
      <c r="AY135" s="208" t="s">
        <v>159</v>
      </c>
    </row>
    <row r="136" spans="1:65" s="2" customFormat="1" ht="37.9" customHeight="1">
      <c r="A136" s="35"/>
      <c r="B136" s="36"/>
      <c r="C136" s="180" t="s">
        <v>254</v>
      </c>
      <c r="D136" s="180" t="s">
        <v>161</v>
      </c>
      <c r="E136" s="181" t="s">
        <v>255</v>
      </c>
      <c r="F136" s="182" t="s">
        <v>256</v>
      </c>
      <c r="G136" s="183" t="s">
        <v>181</v>
      </c>
      <c r="H136" s="184">
        <v>46.762999999999998</v>
      </c>
      <c r="I136" s="185"/>
      <c r="J136" s="186">
        <f>ROUND(I136*H136,2)</f>
        <v>0</v>
      </c>
      <c r="K136" s="182" t="s">
        <v>164</v>
      </c>
      <c r="L136" s="40"/>
      <c r="M136" s="187" t="s">
        <v>79</v>
      </c>
      <c r="N136" s="188" t="s">
        <v>51</v>
      </c>
      <c r="O136" s="65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1" t="s">
        <v>165</v>
      </c>
      <c r="AT136" s="191" t="s">
        <v>161</v>
      </c>
      <c r="AU136" s="191" t="s">
        <v>91</v>
      </c>
      <c r="AY136" s="17" t="s">
        <v>159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7" t="s">
        <v>89</v>
      </c>
      <c r="BK136" s="192">
        <f>ROUND(I136*H136,2)</f>
        <v>0</v>
      </c>
      <c r="BL136" s="17" t="s">
        <v>165</v>
      </c>
      <c r="BM136" s="191" t="s">
        <v>257</v>
      </c>
    </row>
    <row r="137" spans="1:65" s="2" customFormat="1" ht="87.75">
      <c r="A137" s="35"/>
      <c r="B137" s="36"/>
      <c r="C137" s="37"/>
      <c r="D137" s="193" t="s">
        <v>167</v>
      </c>
      <c r="E137" s="37"/>
      <c r="F137" s="194" t="s">
        <v>258</v>
      </c>
      <c r="G137" s="37"/>
      <c r="H137" s="37"/>
      <c r="I137" s="195"/>
      <c r="J137" s="37"/>
      <c r="K137" s="37"/>
      <c r="L137" s="40"/>
      <c r="M137" s="196"/>
      <c r="N137" s="197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167</v>
      </c>
      <c r="AU137" s="17" t="s">
        <v>91</v>
      </c>
    </row>
    <row r="138" spans="1:65" s="13" customFormat="1" ht="11.25">
      <c r="B138" s="198"/>
      <c r="C138" s="199"/>
      <c r="D138" s="193" t="s">
        <v>171</v>
      </c>
      <c r="E138" s="200" t="s">
        <v>79</v>
      </c>
      <c r="F138" s="201" t="s">
        <v>259</v>
      </c>
      <c r="G138" s="199"/>
      <c r="H138" s="202">
        <v>46.762999999999998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171</v>
      </c>
      <c r="AU138" s="208" t="s">
        <v>91</v>
      </c>
      <c r="AV138" s="13" t="s">
        <v>91</v>
      </c>
      <c r="AW138" s="13" t="s">
        <v>42</v>
      </c>
      <c r="AX138" s="13" t="s">
        <v>89</v>
      </c>
      <c r="AY138" s="208" t="s">
        <v>159</v>
      </c>
    </row>
    <row r="139" spans="1:65" s="2" customFormat="1" ht="14.45" customHeight="1">
      <c r="A139" s="35"/>
      <c r="B139" s="36"/>
      <c r="C139" s="209" t="s">
        <v>260</v>
      </c>
      <c r="D139" s="209" t="s">
        <v>185</v>
      </c>
      <c r="E139" s="210" t="s">
        <v>261</v>
      </c>
      <c r="F139" s="211" t="s">
        <v>262</v>
      </c>
      <c r="G139" s="212" t="s">
        <v>188</v>
      </c>
      <c r="H139" s="213">
        <v>93.525999999999996</v>
      </c>
      <c r="I139" s="214"/>
      <c r="J139" s="215">
        <f>ROUND(I139*H139,2)</f>
        <v>0</v>
      </c>
      <c r="K139" s="211" t="s">
        <v>164</v>
      </c>
      <c r="L139" s="216"/>
      <c r="M139" s="217" t="s">
        <v>79</v>
      </c>
      <c r="N139" s="218" t="s">
        <v>51</v>
      </c>
      <c r="O139" s="65"/>
      <c r="P139" s="189">
        <f>O139*H139</f>
        <v>0</v>
      </c>
      <c r="Q139" s="189">
        <v>1</v>
      </c>
      <c r="R139" s="189">
        <f>Q139*H139</f>
        <v>93.525999999999996</v>
      </c>
      <c r="S139" s="189">
        <v>0</v>
      </c>
      <c r="T139" s="19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1" t="s">
        <v>189</v>
      </c>
      <c r="AT139" s="191" t="s">
        <v>185</v>
      </c>
      <c r="AU139" s="191" t="s">
        <v>91</v>
      </c>
      <c r="AY139" s="17" t="s">
        <v>159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7" t="s">
        <v>89</v>
      </c>
      <c r="BK139" s="192">
        <f>ROUND(I139*H139,2)</f>
        <v>0</v>
      </c>
      <c r="BL139" s="17" t="s">
        <v>165</v>
      </c>
      <c r="BM139" s="191" t="s">
        <v>263</v>
      </c>
    </row>
    <row r="140" spans="1:65" s="13" customFormat="1" ht="11.25">
      <c r="B140" s="198"/>
      <c r="C140" s="199"/>
      <c r="D140" s="193" t="s">
        <v>171</v>
      </c>
      <c r="E140" s="199"/>
      <c r="F140" s="201" t="s">
        <v>264</v>
      </c>
      <c r="G140" s="199"/>
      <c r="H140" s="202">
        <v>93.525999999999996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171</v>
      </c>
      <c r="AU140" s="208" t="s">
        <v>91</v>
      </c>
      <c r="AV140" s="13" t="s">
        <v>91</v>
      </c>
      <c r="AW140" s="13" t="s">
        <v>4</v>
      </c>
      <c r="AX140" s="13" t="s">
        <v>89</v>
      </c>
      <c r="AY140" s="208" t="s">
        <v>159</v>
      </c>
    </row>
    <row r="141" spans="1:65" s="2" customFormat="1" ht="24.2" customHeight="1">
      <c r="A141" s="35"/>
      <c r="B141" s="36"/>
      <c r="C141" s="180" t="s">
        <v>265</v>
      </c>
      <c r="D141" s="180" t="s">
        <v>161</v>
      </c>
      <c r="E141" s="181" t="s">
        <v>266</v>
      </c>
      <c r="F141" s="182" t="s">
        <v>267</v>
      </c>
      <c r="G141" s="183" t="s">
        <v>118</v>
      </c>
      <c r="H141" s="184">
        <v>2381</v>
      </c>
      <c r="I141" s="185"/>
      <c r="J141" s="186">
        <f>ROUND(I141*H141,2)</f>
        <v>0</v>
      </c>
      <c r="K141" s="182" t="s">
        <v>164</v>
      </c>
      <c r="L141" s="40"/>
      <c r="M141" s="187" t="s">
        <v>79</v>
      </c>
      <c r="N141" s="188" t="s">
        <v>51</v>
      </c>
      <c r="O141" s="65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1" t="s">
        <v>165</v>
      </c>
      <c r="AT141" s="191" t="s">
        <v>161</v>
      </c>
      <c r="AU141" s="191" t="s">
        <v>91</v>
      </c>
      <c r="AY141" s="17" t="s">
        <v>159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7" t="s">
        <v>89</v>
      </c>
      <c r="BK141" s="192">
        <f>ROUND(I141*H141,2)</f>
        <v>0</v>
      </c>
      <c r="BL141" s="17" t="s">
        <v>165</v>
      </c>
      <c r="BM141" s="191" t="s">
        <v>268</v>
      </c>
    </row>
    <row r="142" spans="1:65" s="2" customFormat="1" ht="48.75">
      <c r="A142" s="35"/>
      <c r="B142" s="36"/>
      <c r="C142" s="37"/>
      <c r="D142" s="193" t="s">
        <v>167</v>
      </c>
      <c r="E142" s="37"/>
      <c r="F142" s="194" t="s">
        <v>269</v>
      </c>
      <c r="G142" s="37"/>
      <c r="H142" s="37"/>
      <c r="I142" s="195"/>
      <c r="J142" s="37"/>
      <c r="K142" s="37"/>
      <c r="L142" s="40"/>
      <c r="M142" s="196"/>
      <c r="N142" s="197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7" t="s">
        <v>167</v>
      </c>
      <c r="AU142" s="17" t="s">
        <v>91</v>
      </c>
    </row>
    <row r="143" spans="1:65" s="13" customFormat="1" ht="11.25">
      <c r="B143" s="198"/>
      <c r="C143" s="199"/>
      <c r="D143" s="193" t="s">
        <v>171</v>
      </c>
      <c r="E143" s="200" t="s">
        <v>79</v>
      </c>
      <c r="F143" s="201" t="s">
        <v>270</v>
      </c>
      <c r="G143" s="199"/>
      <c r="H143" s="202">
        <v>2377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171</v>
      </c>
      <c r="AU143" s="208" t="s">
        <v>91</v>
      </c>
      <c r="AV143" s="13" t="s">
        <v>91</v>
      </c>
      <c r="AW143" s="13" t="s">
        <v>42</v>
      </c>
      <c r="AX143" s="13" t="s">
        <v>81</v>
      </c>
      <c r="AY143" s="208" t="s">
        <v>159</v>
      </c>
    </row>
    <row r="144" spans="1:65" s="13" customFormat="1" ht="11.25">
      <c r="B144" s="198"/>
      <c r="C144" s="199"/>
      <c r="D144" s="193" t="s">
        <v>171</v>
      </c>
      <c r="E144" s="200" t="s">
        <v>79</v>
      </c>
      <c r="F144" s="201" t="s">
        <v>271</v>
      </c>
      <c r="G144" s="199"/>
      <c r="H144" s="202">
        <v>4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171</v>
      </c>
      <c r="AU144" s="208" t="s">
        <v>91</v>
      </c>
      <c r="AV144" s="13" t="s">
        <v>91</v>
      </c>
      <c r="AW144" s="13" t="s">
        <v>42</v>
      </c>
      <c r="AX144" s="13" t="s">
        <v>81</v>
      </c>
      <c r="AY144" s="208" t="s">
        <v>159</v>
      </c>
    </row>
    <row r="145" spans="1:65" s="14" customFormat="1" ht="11.25">
      <c r="B145" s="219"/>
      <c r="C145" s="220"/>
      <c r="D145" s="193" t="s">
        <v>171</v>
      </c>
      <c r="E145" s="221" t="s">
        <v>79</v>
      </c>
      <c r="F145" s="222" t="s">
        <v>272</v>
      </c>
      <c r="G145" s="220"/>
      <c r="H145" s="223">
        <v>2381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171</v>
      </c>
      <c r="AU145" s="229" t="s">
        <v>91</v>
      </c>
      <c r="AV145" s="14" t="s">
        <v>165</v>
      </c>
      <c r="AW145" s="14" t="s">
        <v>42</v>
      </c>
      <c r="AX145" s="14" t="s">
        <v>89</v>
      </c>
      <c r="AY145" s="229" t="s">
        <v>159</v>
      </c>
    </row>
    <row r="146" spans="1:65" s="2" customFormat="1" ht="14.45" customHeight="1">
      <c r="A146" s="35"/>
      <c r="B146" s="36"/>
      <c r="C146" s="209" t="s">
        <v>273</v>
      </c>
      <c r="D146" s="209" t="s">
        <v>185</v>
      </c>
      <c r="E146" s="210" t="s">
        <v>274</v>
      </c>
      <c r="F146" s="211" t="s">
        <v>275</v>
      </c>
      <c r="G146" s="212" t="s">
        <v>188</v>
      </c>
      <c r="H146" s="213">
        <v>642.87</v>
      </c>
      <c r="I146" s="214"/>
      <c r="J146" s="215">
        <f>ROUND(I146*H146,2)</f>
        <v>0</v>
      </c>
      <c r="K146" s="211" t="s">
        <v>164</v>
      </c>
      <c r="L146" s="216"/>
      <c r="M146" s="217" t="s">
        <v>79</v>
      </c>
      <c r="N146" s="218" t="s">
        <v>51</v>
      </c>
      <c r="O146" s="65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1" t="s">
        <v>189</v>
      </c>
      <c r="AT146" s="191" t="s">
        <v>185</v>
      </c>
      <c r="AU146" s="191" t="s">
        <v>91</v>
      </c>
      <c r="AY146" s="17" t="s">
        <v>159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7" t="s">
        <v>89</v>
      </c>
      <c r="BK146" s="192">
        <f>ROUND(I146*H146,2)</f>
        <v>0</v>
      </c>
      <c r="BL146" s="17" t="s">
        <v>165</v>
      </c>
      <c r="BM146" s="191" t="s">
        <v>276</v>
      </c>
    </row>
    <row r="147" spans="1:65" s="13" customFormat="1" ht="11.25">
      <c r="B147" s="198"/>
      <c r="C147" s="199"/>
      <c r="D147" s="193" t="s">
        <v>171</v>
      </c>
      <c r="E147" s="199"/>
      <c r="F147" s="201" t="s">
        <v>277</v>
      </c>
      <c r="G147" s="199"/>
      <c r="H147" s="202">
        <v>642.87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171</v>
      </c>
      <c r="AU147" s="208" t="s">
        <v>91</v>
      </c>
      <c r="AV147" s="13" t="s">
        <v>91</v>
      </c>
      <c r="AW147" s="13" t="s">
        <v>4</v>
      </c>
      <c r="AX147" s="13" t="s">
        <v>89</v>
      </c>
      <c r="AY147" s="208" t="s">
        <v>159</v>
      </c>
    </row>
    <row r="148" spans="1:65" s="2" customFormat="1" ht="14.45" customHeight="1">
      <c r="A148" s="35"/>
      <c r="B148" s="36"/>
      <c r="C148" s="180" t="s">
        <v>278</v>
      </c>
      <c r="D148" s="180" t="s">
        <v>161</v>
      </c>
      <c r="E148" s="181" t="s">
        <v>279</v>
      </c>
      <c r="F148" s="182" t="s">
        <v>280</v>
      </c>
      <c r="G148" s="183" t="s">
        <v>118</v>
      </c>
      <c r="H148" s="184">
        <v>5000</v>
      </c>
      <c r="I148" s="185"/>
      <c r="J148" s="186">
        <f>ROUND(I148*H148,2)</f>
        <v>0</v>
      </c>
      <c r="K148" s="182" t="s">
        <v>164</v>
      </c>
      <c r="L148" s="40"/>
      <c r="M148" s="187" t="s">
        <v>79</v>
      </c>
      <c r="N148" s="188" t="s">
        <v>51</v>
      </c>
      <c r="O148" s="65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1" t="s">
        <v>165</v>
      </c>
      <c r="AT148" s="191" t="s">
        <v>161</v>
      </c>
      <c r="AU148" s="191" t="s">
        <v>91</v>
      </c>
      <c r="AY148" s="17" t="s">
        <v>159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7" t="s">
        <v>89</v>
      </c>
      <c r="BK148" s="192">
        <f>ROUND(I148*H148,2)</f>
        <v>0</v>
      </c>
      <c r="BL148" s="17" t="s">
        <v>165</v>
      </c>
      <c r="BM148" s="191" t="s">
        <v>281</v>
      </c>
    </row>
    <row r="149" spans="1:65" s="2" customFormat="1" ht="87.75">
      <c r="A149" s="35"/>
      <c r="B149" s="36"/>
      <c r="C149" s="37"/>
      <c r="D149" s="193" t="s">
        <v>167</v>
      </c>
      <c r="E149" s="37"/>
      <c r="F149" s="194" t="s">
        <v>282</v>
      </c>
      <c r="G149" s="37"/>
      <c r="H149" s="37"/>
      <c r="I149" s="195"/>
      <c r="J149" s="37"/>
      <c r="K149" s="37"/>
      <c r="L149" s="40"/>
      <c r="M149" s="196"/>
      <c r="N149" s="197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167</v>
      </c>
      <c r="AU149" s="17" t="s">
        <v>91</v>
      </c>
    </row>
    <row r="150" spans="1:65" s="13" customFormat="1" ht="11.25">
      <c r="B150" s="198"/>
      <c r="C150" s="199"/>
      <c r="D150" s="193" t="s">
        <v>171</v>
      </c>
      <c r="E150" s="200" t="s">
        <v>79</v>
      </c>
      <c r="F150" s="201" t="s">
        <v>283</v>
      </c>
      <c r="G150" s="199"/>
      <c r="H150" s="202">
        <v>5000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171</v>
      </c>
      <c r="AU150" s="208" t="s">
        <v>91</v>
      </c>
      <c r="AV150" s="13" t="s">
        <v>91</v>
      </c>
      <c r="AW150" s="13" t="s">
        <v>42</v>
      </c>
      <c r="AX150" s="13" t="s">
        <v>89</v>
      </c>
      <c r="AY150" s="208" t="s">
        <v>159</v>
      </c>
    </row>
    <row r="151" spans="1:65" s="2" customFormat="1" ht="14.45" customHeight="1">
      <c r="A151" s="35"/>
      <c r="B151" s="36"/>
      <c r="C151" s="180" t="s">
        <v>7</v>
      </c>
      <c r="D151" s="180" t="s">
        <v>161</v>
      </c>
      <c r="E151" s="181" t="s">
        <v>284</v>
      </c>
      <c r="F151" s="182" t="s">
        <v>285</v>
      </c>
      <c r="G151" s="183" t="s">
        <v>118</v>
      </c>
      <c r="H151" s="184">
        <v>2381</v>
      </c>
      <c r="I151" s="185"/>
      <c r="J151" s="186">
        <f>ROUND(I151*H151,2)</f>
        <v>0</v>
      </c>
      <c r="K151" s="182" t="s">
        <v>164</v>
      </c>
      <c r="L151" s="40"/>
      <c r="M151" s="187" t="s">
        <v>79</v>
      </c>
      <c r="N151" s="188" t="s">
        <v>51</v>
      </c>
      <c r="O151" s="65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1" t="s">
        <v>165</v>
      </c>
      <c r="AT151" s="191" t="s">
        <v>161</v>
      </c>
      <c r="AU151" s="191" t="s">
        <v>91</v>
      </c>
      <c r="AY151" s="17" t="s">
        <v>159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7" t="s">
        <v>89</v>
      </c>
      <c r="BK151" s="192">
        <f>ROUND(I151*H151,2)</f>
        <v>0</v>
      </c>
      <c r="BL151" s="17" t="s">
        <v>165</v>
      </c>
      <c r="BM151" s="191" t="s">
        <v>286</v>
      </c>
    </row>
    <row r="152" spans="1:65" s="2" customFormat="1" ht="39">
      <c r="A152" s="35"/>
      <c r="B152" s="36"/>
      <c r="C152" s="37"/>
      <c r="D152" s="193" t="s">
        <v>167</v>
      </c>
      <c r="E152" s="37"/>
      <c r="F152" s="194" t="s">
        <v>287</v>
      </c>
      <c r="G152" s="37"/>
      <c r="H152" s="37"/>
      <c r="I152" s="195"/>
      <c r="J152" s="37"/>
      <c r="K152" s="37"/>
      <c r="L152" s="40"/>
      <c r="M152" s="196"/>
      <c r="N152" s="197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7" t="s">
        <v>167</v>
      </c>
      <c r="AU152" s="17" t="s">
        <v>91</v>
      </c>
    </row>
    <row r="153" spans="1:65" s="13" customFormat="1" ht="11.25">
      <c r="B153" s="198"/>
      <c r="C153" s="199"/>
      <c r="D153" s="193" t="s">
        <v>171</v>
      </c>
      <c r="E153" s="200" t="s">
        <v>79</v>
      </c>
      <c r="F153" s="201" t="s">
        <v>288</v>
      </c>
      <c r="G153" s="199"/>
      <c r="H153" s="202">
        <v>2377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171</v>
      </c>
      <c r="AU153" s="208" t="s">
        <v>91</v>
      </c>
      <c r="AV153" s="13" t="s">
        <v>91</v>
      </c>
      <c r="AW153" s="13" t="s">
        <v>42</v>
      </c>
      <c r="AX153" s="13" t="s">
        <v>81</v>
      </c>
      <c r="AY153" s="208" t="s">
        <v>159</v>
      </c>
    </row>
    <row r="154" spans="1:65" s="13" customFormat="1" ht="11.25">
      <c r="B154" s="198"/>
      <c r="C154" s="199"/>
      <c r="D154" s="193" t="s">
        <v>171</v>
      </c>
      <c r="E154" s="200" t="s">
        <v>79</v>
      </c>
      <c r="F154" s="201" t="s">
        <v>271</v>
      </c>
      <c r="G154" s="199"/>
      <c r="H154" s="202">
        <v>4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171</v>
      </c>
      <c r="AU154" s="208" t="s">
        <v>91</v>
      </c>
      <c r="AV154" s="13" t="s">
        <v>91</v>
      </c>
      <c r="AW154" s="13" t="s">
        <v>42</v>
      </c>
      <c r="AX154" s="13" t="s">
        <v>81</v>
      </c>
      <c r="AY154" s="208" t="s">
        <v>159</v>
      </c>
    </row>
    <row r="155" spans="1:65" s="14" customFormat="1" ht="11.25">
      <c r="B155" s="219"/>
      <c r="C155" s="220"/>
      <c r="D155" s="193" t="s">
        <v>171</v>
      </c>
      <c r="E155" s="221" t="s">
        <v>79</v>
      </c>
      <c r="F155" s="222" t="s">
        <v>272</v>
      </c>
      <c r="G155" s="220"/>
      <c r="H155" s="223">
        <v>2381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171</v>
      </c>
      <c r="AU155" s="229" t="s">
        <v>91</v>
      </c>
      <c r="AV155" s="14" t="s">
        <v>165</v>
      </c>
      <c r="AW155" s="14" t="s">
        <v>42</v>
      </c>
      <c r="AX155" s="14" t="s">
        <v>89</v>
      </c>
      <c r="AY155" s="229" t="s">
        <v>159</v>
      </c>
    </row>
    <row r="156" spans="1:65" s="2" customFormat="1" ht="14.45" customHeight="1">
      <c r="A156" s="35"/>
      <c r="B156" s="36"/>
      <c r="C156" s="180" t="s">
        <v>289</v>
      </c>
      <c r="D156" s="180" t="s">
        <v>161</v>
      </c>
      <c r="E156" s="181" t="s">
        <v>290</v>
      </c>
      <c r="F156" s="182" t="s">
        <v>291</v>
      </c>
      <c r="G156" s="183" t="s">
        <v>118</v>
      </c>
      <c r="H156" s="184">
        <v>2381</v>
      </c>
      <c r="I156" s="185"/>
      <c r="J156" s="186">
        <f>ROUND(I156*H156,2)</f>
        <v>0</v>
      </c>
      <c r="K156" s="182" t="s">
        <v>164</v>
      </c>
      <c r="L156" s="40"/>
      <c r="M156" s="187" t="s">
        <v>79</v>
      </c>
      <c r="N156" s="188" t="s">
        <v>51</v>
      </c>
      <c r="O156" s="65"/>
      <c r="P156" s="189">
        <f>O156*H156</f>
        <v>0</v>
      </c>
      <c r="Q156" s="189">
        <v>1.2700000000000001E-3</v>
      </c>
      <c r="R156" s="189">
        <f>Q156*H156</f>
        <v>3.0238700000000001</v>
      </c>
      <c r="S156" s="189">
        <v>0</v>
      </c>
      <c r="T156" s="19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1" t="s">
        <v>165</v>
      </c>
      <c r="AT156" s="191" t="s">
        <v>161</v>
      </c>
      <c r="AU156" s="191" t="s">
        <v>91</v>
      </c>
      <c r="AY156" s="17" t="s">
        <v>159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7" t="s">
        <v>89</v>
      </c>
      <c r="BK156" s="192">
        <f>ROUND(I156*H156,2)</f>
        <v>0</v>
      </c>
      <c r="BL156" s="17" t="s">
        <v>165</v>
      </c>
      <c r="BM156" s="191" t="s">
        <v>292</v>
      </c>
    </row>
    <row r="157" spans="1:65" s="2" customFormat="1" ht="68.25">
      <c r="A157" s="35"/>
      <c r="B157" s="36"/>
      <c r="C157" s="37"/>
      <c r="D157" s="193" t="s">
        <v>167</v>
      </c>
      <c r="E157" s="37"/>
      <c r="F157" s="194" t="s">
        <v>293</v>
      </c>
      <c r="G157" s="37"/>
      <c r="H157" s="37"/>
      <c r="I157" s="195"/>
      <c r="J157" s="37"/>
      <c r="K157" s="37"/>
      <c r="L157" s="40"/>
      <c r="M157" s="196"/>
      <c r="N157" s="19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167</v>
      </c>
      <c r="AU157" s="17" t="s">
        <v>91</v>
      </c>
    </row>
    <row r="158" spans="1:65" s="13" customFormat="1" ht="11.25">
      <c r="B158" s="198"/>
      <c r="C158" s="199"/>
      <c r="D158" s="193" t="s">
        <v>171</v>
      </c>
      <c r="E158" s="200" t="s">
        <v>79</v>
      </c>
      <c r="F158" s="201" t="s">
        <v>288</v>
      </c>
      <c r="G158" s="199"/>
      <c r="H158" s="202">
        <v>2377</v>
      </c>
      <c r="I158" s="203"/>
      <c r="J158" s="199"/>
      <c r="K158" s="199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171</v>
      </c>
      <c r="AU158" s="208" t="s">
        <v>91</v>
      </c>
      <c r="AV158" s="13" t="s">
        <v>91</v>
      </c>
      <c r="AW158" s="13" t="s">
        <v>42</v>
      </c>
      <c r="AX158" s="13" t="s">
        <v>81</v>
      </c>
      <c r="AY158" s="208" t="s">
        <v>159</v>
      </c>
    </row>
    <row r="159" spans="1:65" s="13" customFormat="1" ht="11.25">
      <c r="B159" s="198"/>
      <c r="C159" s="199"/>
      <c r="D159" s="193" t="s">
        <v>171</v>
      </c>
      <c r="E159" s="200" t="s">
        <v>79</v>
      </c>
      <c r="F159" s="201" t="s">
        <v>271</v>
      </c>
      <c r="G159" s="199"/>
      <c r="H159" s="202">
        <v>4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171</v>
      </c>
      <c r="AU159" s="208" t="s">
        <v>91</v>
      </c>
      <c r="AV159" s="13" t="s">
        <v>91</v>
      </c>
      <c r="AW159" s="13" t="s">
        <v>42</v>
      </c>
      <c r="AX159" s="13" t="s">
        <v>81</v>
      </c>
      <c r="AY159" s="208" t="s">
        <v>159</v>
      </c>
    </row>
    <row r="160" spans="1:65" s="14" customFormat="1" ht="11.25">
      <c r="B160" s="219"/>
      <c r="C160" s="220"/>
      <c r="D160" s="193" t="s">
        <v>171</v>
      </c>
      <c r="E160" s="221" t="s">
        <v>79</v>
      </c>
      <c r="F160" s="222" t="s">
        <v>272</v>
      </c>
      <c r="G160" s="220"/>
      <c r="H160" s="223">
        <v>2381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171</v>
      </c>
      <c r="AU160" s="229" t="s">
        <v>91</v>
      </c>
      <c r="AV160" s="14" t="s">
        <v>165</v>
      </c>
      <c r="AW160" s="14" t="s">
        <v>42</v>
      </c>
      <c r="AX160" s="14" t="s">
        <v>89</v>
      </c>
      <c r="AY160" s="229" t="s">
        <v>159</v>
      </c>
    </row>
    <row r="161" spans="1:65" s="2" customFormat="1" ht="14.45" customHeight="1">
      <c r="A161" s="35"/>
      <c r="B161" s="36"/>
      <c r="C161" s="209" t="s">
        <v>294</v>
      </c>
      <c r="D161" s="209" t="s">
        <v>185</v>
      </c>
      <c r="E161" s="210" t="s">
        <v>295</v>
      </c>
      <c r="F161" s="211" t="s">
        <v>296</v>
      </c>
      <c r="G161" s="212" t="s">
        <v>297</v>
      </c>
      <c r="H161" s="213">
        <v>59.524999999999999</v>
      </c>
      <c r="I161" s="214"/>
      <c r="J161" s="215">
        <f>ROUND(I161*H161,2)</f>
        <v>0</v>
      </c>
      <c r="K161" s="211" t="s">
        <v>164</v>
      </c>
      <c r="L161" s="216"/>
      <c r="M161" s="217" t="s">
        <v>79</v>
      </c>
      <c r="N161" s="218" t="s">
        <v>51</v>
      </c>
      <c r="O161" s="65"/>
      <c r="P161" s="189">
        <f>O161*H161</f>
        <v>0</v>
      </c>
      <c r="Q161" s="189">
        <v>1E-3</v>
      </c>
      <c r="R161" s="189">
        <f>Q161*H161</f>
        <v>5.9525000000000002E-2</v>
      </c>
      <c r="S161" s="189">
        <v>0</v>
      </c>
      <c r="T161" s="19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1" t="s">
        <v>189</v>
      </c>
      <c r="AT161" s="191" t="s">
        <v>185</v>
      </c>
      <c r="AU161" s="191" t="s">
        <v>91</v>
      </c>
      <c r="AY161" s="17" t="s">
        <v>159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7" t="s">
        <v>89</v>
      </c>
      <c r="BK161" s="192">
        <f>ROUND(I161*H161,2)</f>
        <v>0</v>
      </c>
      <c r="BL161" s="17" t="s">
        <v>165</v>
      </c>
      <c r="BM161" s="191" t="s">
        <v>298</v>
      </c>
    </row>
    <row r="162" spans="1:65" s="13" customFormat="1" ht="11.25">
      <c r="B162" s="198"/>
      <c r="C162" s="199"/>
      <c r="D162" s="193" t="s">
        <v>171</v>
      </c>
      <c r="E162" s="199"/>
      <c r="F162" s="201" t="s">
        <v>299</v>
      </c>
      <c r="G162" s="199"/>
      <c r="H162" s="202">
        <v>59.524999999999999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171</v>
      </c>
      <c r="AU162" s="208" t="s">
        <v>91</v>
      </c>
      <c r="AV162" s="13" t="s">
        <v>91</v>
      </c>
      <c r="AW162" s="13" t="s">
        <v>4</v>
      </c>
      <c r="AX162" s="13" t="s">
        <v>89</v>
      </c>
      <c r="AY162" s="208" t="s">
        <v>159</v>
      </c>
    </row>
    <row r="163" spans="1:65" s="2" customFormat="1" ht="14.45" customHeight="1">
      <c r="A163" s="35"/>
      <c r="B163" s="36"/>
      <c r="C163" s="180" t="s">
        <v>300</v>
      </c>
      <c r="D163" s="180" t="s">
        <v>161</v>
      </c>
      <c r="E163" s="181" t="s">
        <v>301</v>
      </c>
      <c r="F163" s="182" t="s">
        <v>302</v>
      </c>
      <c r="G163" s="183" t="s">
        <v>118</v>
      </c>
      <c r="H163" s="184">
        <v>3571.5</v>
      </c>
      <c r="I163" s="185"/>
      <c r="J163" s="186">
        <f>ROUND(I163*H163,2)</f>
        <v>0</v>
      </c>
      <c r="K163" s="182" t="s">
        <v>164</v>
      </c>
      <c r="L163" s="40"/>
      <c r="M163" s="187" t="s">
        <v>79</v>
      </c>
      <c r="N163" s="188" t="s">
        <v>51</v>
      </c>
      <c r="O163" s="65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1" t="s">
        <v>165</v>
      </c>
      <c r="AT163" s="191" t="s">
        <v>161</v>
      </c>
      <c r="AU163" s="191" t="s">
        <v>91</v>
      </c>
      <c r="AY163" s="17" t="s">
        <v>159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7" t="s">
        <v>89</v>
      </c>
      <c r="BK163" s="192">
        <f>ROUND(I163*H163,2)</f>
        <v>0</v>
      </c>
      <c r="BL163" s="17" t="s">
        <v>165</v>
      </c>
      <c r="BM163" s="191" t="s">
        <v>303</v>
      </c>
    </row>
    <row r="164" spans="1:65" s="2" customFormat="1" ht="87.75">
      <c r="A164" s="35"/>
      <c r="B164" s="36"/>
      <c r="C164" s="37"/>
      <c r="D164" s="193" t="s">
        <v>167</v>
      </c>
      <c r="E164" s="37"/>
      <c r="F164" s="194" t="s">
        <v>304</v>
      </c>
      <c r="G164" s="37"/>
      <c r="H164" s="37"/>
      <c r="I164" s="195"/>
      <c r="J164" s="37"/>
      <c r="K164" s="37"/>
      <c r="L164" s="40"/>
      <c r="M164" s="196"/>
      <c r="N164" s="197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167</v>
      </c>
      <c r="AU164" s="17" t="s">
        <v>91</v>
      </c>
    </row>
    <row r="165" spans="1:65" s="13" customFormat="1" ht="11.25">
      <c r="B165" s="198"/>
      <c r="C165" s="199"/>
      <c r="D165" s="193" t="s">
        <v>171</v>
      </c>
      <c r="E165" s="200" t="s">
        <v>79</v>
      </c>
      <c r="F165" s="201" t="s">
        <v>305</v>
      </c>
      <c r="G165" s="199"/>
      <c r="H165" s="202">
        <v>3571.5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171</v>
      </c>
      <c r="AU165" s="208" t="s">
        <v>91</v>
      </c>
      <c r="AV165" s="13" t="s">
        <v>91</v>
      </c>
      <c r="AW165" s="13" t="s">
        <v>42</v>
      </c>
      <c r="AX165" s="13" t="s">
        <v>89</v>
      </c>
      <c r="AY165" s="208" t="s">
        <v>159</v>
      </c>
    </row>
    <row r="166" spans="1:65" s="2" customFormat="1" ht="14.45" customHeight="1">
      <c r="A166" s="35"/>
      <c r="B166" s="36"/>
      <c r="C166" s="180" t="s">
        <v>306</v>
      </c>
      <c r="D166" s="180" t="s">
        <v>161</v>
      </c>
      <c r="E166" s="181" t="s">
        <v>307</v>
      </c>
      <c r="F166" s="182" t="s">
        <v>308</v>
      </c>
      <c r="G166" s="183" t="s">
        <v>118</v>
      </c>
      <c r="H166" s="184">
        <v>9524</v>
      </c>
      <c r="I166" s="185"/>
      <c r="J166" s="186">
        <f>ROUND(I166*H166,2)</f>
        <v>0</v>
      </c>
      <c r="K166" s="182" t="s">
        <v>164</v>
      </c>
      <c r="L166" s="40"/>
      <c r="M166" s="187" t="s">
        <v>79</v>
      </c>
      <c r="N166" s="188" t="s">
        <v>51</v>
      </c>
      <c r="O166" s="65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1" t="s">
        <v>165</v>
      </c>
      <c r="AT166" s="191" t="s">
        <v>161</v>
      </c>
      <c r="AU166" s="191" t="s">
        <v>91</v>
      </c>
      <c r="AY166" s="17" t="s">
        <v>159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7" t="s">
        <v>89</v>
      </c>
      <c r="BK166" s="192">
        <f>ROUND(I166*H166,2)</f>
        <v>0</v>
      </c>
      <c r="BL166" s="17" t="s">
        <v>165</v>
      </c>
      <c r="BM166" s="191" t="s">
        <v>309</v>
      </c>
    </row>
    <row r="167" spans="1:65" s="2" customFormat="1" ht="107.25">
      <c r="A167" s="35"/>
      <c r="B167" s="36"/>
      <c r="C167" s="37"/>
      <c r="D167" s="193" t="s">
        <v>167</v>
      </c>
      <c r="E167" s="37"/>
      <c r="F167" s="194" t="s">
        <v>310</v>
      </c>
      <c r="G167" s="37"/>
      <c r="H167" s="37"/>
      <c r="I167" s="195"/>
      <c r="J167" s="37"/>
      <c r="K167" s="37"/>
      <c r="L167" s="40"/>
      <c r="M167" s="196"/>
      <c r="N167" s="197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167</v>
      </c>
      <c r="AU167" s="17" t="s">
        <v>91</v>
      </c>
    </row>
    <row r="168" spans="1:65" s="13" customFormat="1" ht="11.25">
      <c r="B168" s="198"/>
      <c r="C168" s="199"/>
      <c r="D168" s="193" t="s">
        <v>171</v>
      </c>
      <c r="E168" s="200" t="s">
        <v>79</v>
      </c>
      <c r="F168" s="201" t="s">
        <v>311</v>
      </c>
      <c r="G168" s="199"/>
      <c r="H168" s="202">
        <v>9524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171</v>
      </c>
      <c r="AU168" s="208" t="s">
        <v>91</v>
      </c>
      <c r="AV168" s="13" t="s">
        <v>91</v>
      </c>
      <c r="AW168" s="13" t="s">
        <v>42</v>
      </c>
      <c r="AX168" s="13" t="s">
        <v>89</v>
      </c>
      <c r="AY168" s="208" t="s">
        <v>159</v>
      </c>
    </row>
    <row r="169" spans="1:65" s="12" customFormat="1" ht="22.9" customHeight="1">
      <c r="B169" s="164"/>
      <c r="C169" s="165"/>
      <c r="D169" s="166" t="s">
        <v>80</v>
      </c>
      <c r="E169" s="178" t="s">
        <v>91</v>
      </c>
      <c r="F169" s="178" t="s">
        <v>312</v>
      </c>
      <c r="G169" s="165"/>
      <c r="H169" s="165"/>
      <c r="I169" s="168"/>
      <c r="J169" s="179">
        <f>BK169</f>
        <v>0</v>
      </c>
      <c r="K169" s="165"/>
      <c r="L169" s="170"/>
      <c r="M169" s="171"/>
      <c r="N169" s="172"/>
      <c r="O169" s="172"/>
      <c r="P169" s="173">
        <f>SUM(P170:P195)</f>
        <v>0</v>
      </c>
      <c r="Q169" s="172"/>
      <c r="R169" s="173">
        <f>SUM(R170:R195)</f>
        <v>99.949897300000003</v>
      </c>
      <c r="S169" s="172"/>
      <c r="T169" s="174">
        <f>SUM(T170:T195)</f>
        <v>0</v>
      </c>
      <c r="AR169" s="175" t="s">
        <v>89</v>
      </c>
      <c r="AT169" s="176" t="s">
        <v>80</v>
      </c>
      <c r="AU169" s="176" t="s">
        <v>89</v>
      </c>
      <c r="AY169" s="175" t="s">
        <v>159</v>
      </c>
      <c r="BK169" s="177">
        <f>SUM(BK170:BK195)</f>
        <v>0</v>
      </c>
    </row>
    <row r="170" spans="1:65" s="2" customFormat="1" ht="14.45" customHeight="1">
      <c r="A170" s="35"/>
      <c r="B170" s="36"/>
      <c r="C170" s="180" t="s">
        <v>313</v>
      </c>
      <c r="D170" s="180" t="s">
        <v>161</v>
      </c>
      <c r="E170" s="181" t="s">
        <v>314</v>
      </c>
      <c r="F170" s="182" t="s">
        <v>315</v>
      </c>
      <c r="G170" s="183" t="s">
        <v>181</v>
      </c>
      <c r="H170" s="184">
        <v>43.545999999999999</v>
      </c>
      <c r="I170" s="185"/>
      <c r="J170" s="186">
        <f>ROUND(I170*H170,2)</f>
        <v>0</v>
      </c>
      <c r="K170" s="182" t="s">
        <v>164</v>
      </c>
      <c r="L170" s="40"/>
      <c r="M170" s="187" t="s">
        <v>79</v>
      </c>
      <c r="N170" s="188" t="s">
        <v>51</v>
      </c>
      <c r="O170" s="65"/>
      <c r="P170" s="189">
        <f>O170*H170</f>
        <v>0</v>
      </c>
      <c r="Q170" s="189">
        <v>1.63</v>
      </c>
      <c r="R170" s="189">
        <f>Q170*H170</f>
        <v>70.979979999999998</v>
      </c>
      <c r="S170" s="189">
        <v>0</v>
      </c>
      <c r="T170" s="19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1" t="s">
        <v>165</v>
      </c>
      <c r="AT170" s="191" t="s">
        <v>161</v>
      </c>
      <c r="AU170" s="191" t="s">
        <v>91</v>
      </c>
      <c r="AY170" s="17" t="s">
        <v>159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7" t="s">
        <v>89</v>
      </c>
      <c r="BK170" s="192">
        <f>ROUND(I170*H170,2)</f>
        <v>0</v>
      </c>
      <c r="BL170" s="17" t="s">
        <v>165</v>
      </c>
      <c r="BM170" s="191" t="s">
        <v>316</v>
      </c>
    </row>
    <row r="171" spans="1:65" s="2" customFormat="1" ht="39">
      <c r="A171" s="35"/>
      <c r="B171" s="36"/>
      <c r="C171" s="37"/>
      <c r="D171" s="193" t="s">
        <v>167</v>
      </c>
      <c r="E171" s="37"/>
      <c r="F171" s="194" t="s">
        <v>317</v>
      </c>
      <c r="G171" s="37"/>
      <c r="H171" s="37"/>
      <c r="I171" s="195"/>
      <c r="J171" s="37"/>
      <c r="K171" s="37"/>
      <c r="L171" s="40"/>
      <c r="M171" s="196"/>
      <c r="N171" s="197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7" t="s">
        <v>167</v>
      </c>
      <c r="AU171" s="17" t="s">
        <v>91</v>
      </c>
    </row>
    <row r="172" spans="1:65" s="13" customFormat="1" ht="11.25">
      <c r="B172" s="198"/>
      <c r="C172" s="199"/>
      <c r="D172" s="193" t="s">
        <v>171</v>
      </c>
      <c r="E172" s="200" t="s">
        <v>79</v>
      </c>
      <c r="F172" s="201" t="s">
        <v>318</v>
      </c>
      <c r="G172" s="199"/>
      <c r="H172" s="202">
        <v>43.545999999999999</v>
      </c>
      <c r="I172" s="203"/>
      <c r="J172" s="199"/>
      <c r="K172" s="199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171</v>
      </c>
      <c r="AU172" s="208" t="s">
        <v>91</v>
      </c>
      <c r="AV172" s="13" t="s">
        <v>91</v>
      </c>
      <c r="AW172" s="13" t="s">
        <v>42</v>
      </c>
      <c r="AX172" s="13" t="s">
        <v>89</v>
      </c>
      <c r="AY172" s="208" t="s">
        <v>159</v>
      </c>
    </row>
    <row r="173" spans="1:65" s="2" customFormat="1" ht="14.45" customHeight="1">
      <c r="A173" s="35"/>
      <c r="B173" s="36"/>
      <c r="C173" s="180" t="s">
        <v>319</v>
      </c>
      <c r="D173" s="180" t="s">
        <v>161</v>
      </c>
      <c r="E173" s="181" t="s">
        <v>320</v>
      </c>
      <c r="F173" s="182" t="s">
        <v>321</v>
      </c>
      <c r="G173" s="183" t="s">
        <v>181</v>
      </c>
      <c r="H173" s="184">
        <v>12.577999999999999</v>
      </c>
      <c r="I173" s="185"/>
      <c r="J173" s="186">
        <f>ROUND(I173*H173,2)</f>
        <v>0</v>
      </c>
      <c r="K173" s="182" t="s">
        <v>164</v>
      </c>
      <c r="L173" s="40"/>
      <c r="M173" s="187" t="s">
        <v>79</v>
      </c>
      <c r="N173" s="188" t="s">
        <v>51</v>
      </c>
      <c r="O173" s="65"/>
      <c r="P173" s="189">
        <f>O173*H173</f>
        <v>0</v>
      </c>
      <c r="Q173" s="189">
        <v>1.92</v>
      </c>
      <c r="R173" s="189">
        <f>Q173*H173</f>
        <v>24.149759999999997</v>
      </c>
      <c r="S173" s="189">
        <v>0</v>
      </c>
      <c r="T173" s="19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1" t="s">
        <v>165</v>
      </c>
      <c r="AT173" s="191" t="s">
        <v>161</v>
      </c>
      <c r="AU173" s="191" t="s">
        <v>91</v>
      </c>
      <c r="AY173" s="17" t="s">
        <v>159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7" t="s">
        <v>89</v>
      </c>
      <c r="BK173" s="192">
        <f>ROUND(I173*H173,2)</f>
        <v>0</v>
      </c>
      <c r="BL173" s="17" t="s">
        <v>165</v>
      </c>
      <c r="BM173" s="191" t="s">
        <v>322</v>
      </c>
    </row>
    <row r="174" spans="1:65" s="2" customFormat="1" ht="39">
      <c r="A174" s="35"/>
      <c r="B174" s="36"/>
      <c r="C174" s="37"/>
      <c r="D174" s="193" t="s">
        <v>167</v>
      </c>
      <c r="E174" s="37"/>
      <c r="F174" s="194" t="s">
        <v>317</v>
      </c>
      <c r="G174" s="37"/>
      <c r="H174" s="37"/>
      <c r="I174" s="195"/>
      <c r="J174" s="37"/>
      <c r="K174" s="37"/>
      <c r="L174" s="40"/>
      <c r="M174" s="196"/>
      <c r="N174" s="197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7" t="s">
        <v>167</v>
      </c>
      <c r="AU174" s="17" t="s">
        <v>91</v>
      </c>
    </row>
    <row r="175" spans="1:65" s="13" customFormat="1" ht="11.25">
      <c r="B175" s="198"/>
      <c r="C175" s="199"/>
      <c r="D175" s="193" t="s">
        <v>171</v>
      </c>
      <c r="E175" s="200" t="s">
        <v>79</v>
      </c>
      <c r="F175" s="201" t="s">
        <v>323</v>
      </c>
      <c r="G175" s="199"/>
      <c r="H175" s="202">
        <v>12.577999999999999</v>
      </c>
      <c r="I175" s="203"/>
      <c r="J175" s="199"/>
      <c r="K175" s="199"/>
      <c r="L175" s="204"/>
      <c r="M175" s="205"/>
      <c r="N175" s="206"/>
      <c r="O175" s="206"/>
      <c r="P175" s="206"/>
      <c r="Q175" s="206"/>
      <c r="R175" s="206"/>
      <c r="S175" s="206"/>
      <c r="T175" s="207"/>
      <c r="AT175" s="208" t="s">
        <v>171</v>
      </c>
      <c r="AU175" s="208" t="s">
        <v>91</v>
      </c>
      <c r="AV175" s="13" t="s">
        <v>91</v>
      </c>
      <c r="AW175" s="13" t="s">
        <v>42</v>
      </c>
      <c r="AX175" s="13" t="s">
        <v>89</v>
      </c>
      <c r="AY175" s="208" t="s">
        <v>159</v>
      </c>
    </row>
    <row r="176" spans="1:65" s="2" customFormat="1" ht="14.45" customHeight="1">
      <c r="A176" s="35"/>
      <c r="B176" s="36"/>
      <c r="C176" s="180" t="s">
        <v>324</v>
      </c>
      <c r="D176" s="180" t="s">
        <v>161</v>
      </c>
      <c r="E176" s="181" t="s">
        <v>325</v>
      </c>
      <c r="F176" s="182" t="s">
        <v>326</v>
      </c>
      <c r="G176" s="183" t="s">
        <v>327</v>
      </c>
      <c r="H176" s="184">
        <v>252</v>
      </c>
      <c r="I176" s="185"/>
      <c r="J176" s="186">
        <f>ROUND(I176*H176,2)</f>
        <v>0</v>
      </c>
      <c r="K176" s="182" t="s">
        <v>164</v>
      </c>
      <c r="L176" s="40"/>
      <c r="M176" s="187" t="s">
        <v>79</v>
      </c>
      <c r="N176" s="188" t="s">
        <v>51</v>
      </c>
      <c r="O176" s="65"/>
      <c r="P176" s="189">
        <f>O176*H176</f>
        <v>0</v>
      </c>
      <c r="Q176" s="189">
        <v>4.8999999999999998E-4</v>
      </c>
      <c r="R176" s="189">
        <f>Q176*H176</f>
        <v>0.12347999999999999</v>
      </c>
      <c r="S176" s="189">
        <v>0</v>
      </c>
      <c r="T176" s="19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1" t="s">
        <v>165</v>
      </c>
      <c r="AT176" s="191" t="s">
        <v>161</v>
      </c>
      <c r="AU176" s="191" t="s">
        <v>91</v>
      </c>
      <c r="AY176" s="17" t="s">
        <v>159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7" t="s">
        <v>89</v>
      </c>
      <c r="BK176" s="192">
        <f>ROUND(I176*H176,2)</f>
        <v>0</v>
      </c>
      <c r="BL176" s="17" t="s">
        <v>165</v>
      </c>
      <c r="BM176" s="191" t="s">
        <v>328</v>
      </c>
    </row>
    <row r="177" spans="1:65" s="2" customFormat="1" ht="48.75">
      <c r="A177" s="35"/>
      <c r="B177" s="36"/>
      <c r="C177" s="37"/>
      <c r="D177" s="193" t="s">
        <v>167</v>
      </c>
      <c r="E177" s="37"/>
      <c r="F177" s="194" t="s">
        <v>329</v>
      </c>
      <c r="G177" s="37"/>
      <c r="H177" s="37"/>
      <c r="I177" s="195"/>
      <c r="J177" s="37"/>
      <c r="K177" s="37"/>
      <c r="L177" s="40"/>
      <c r="M177" s="196"/>
      <c r="N177" s="197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7" t="s">
        <v>167</v>
      </c>
      <c r="AU177" s="17" t="s">
        <v>91</v>
      </c>
    </row>
    <row r="178" spans="1:65" s="13" customFormat="1" ht="11.25">
      <c r="B178" s="198"/>
      <c r="C178" s="199"/>
      <c r="D178" s="193" t="s">
        <v>171</v>
      </c>
      <c r="E178" s="200" t="s">
        <v>79</v>
      </c>
      <c r="F178" s="201" t="s">
        <v>330</v>
      </c>
      <c r="G178" s="199"/>
      <c r="H178" s="202">
        <v>252</v>
      </c>
      <c r="I178" s="203"/>
      <c r="J178" s="199"/>
      <c r="K178" s="199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171</v>
      </c>
      <c r="AU178" s="208" t="s">
        <v>91</v>
      </c>
      <c r="AV178" s="13" t="s">
        <v>91</v>
      </c>
      <c r="AW178" s="13" t="s">
        <v>42</v>
      </c>
      <c r="AX178" s="13" t="s">
        <v>89</v>
      </c>
      <c r="AY178" s="208" t="s">
        <v>159</v>
      </c>
    </row>
    <row r="179" spans="1:65" s="2" customFormat="1" ht="24.2" customHeight="1">
      <c r="A179" s="35"/>
      <c r="B179" s="36"/>
      <c r="C179" s="180" t="s">
        <v>331</v>
      </c>
      <c r="D179" s="180" t="s">
        <v>161</v>
      </c>
      <c r="E179" s="181" t="s">
        <v>332</v>
      </c>
      <c r="F179" s="182" t="s">
        <v>333</v>
      </c>
      <c r="G179" s="183" t="s">
        <v>118</v>
      </c>
      <c r="H179" s="184">
        <v>544.32000000000005</v>
      </c>
      <c r="I179" s="185"/>
      <c r="J179" s="186">
        <f>ROUND(I179*H179,2)</f>
        <v>0</v>
      </c>
      <c r="K179" s="182" t="s">
        <v>164</v>
      </c>
      <c r="L179" s="40"/>
      <c r="M179" s="187" t="s">
        <v>79</v>
      </c>
      <c r="N179" s="188" t="s">
        <v>51</v>
      </c>
      <c r="O179" s="65"/>
      <c r="P179" s="189">
        <f>O179*H179</f>
        <v>0</v>
      </c>
      <c r="Q179" s="189">
        <v>1E-4</v>
      </c>
      <c r="R179" s="189">
        <f>Q179*H179</f>
        <v>5.4432000000000008E-2</v>
      </c>
      <c r="S179" s="189">
        <v>0</v>
      </c>
      <c r="T179" s="19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1" t="s">
        <v>165</v>
      </c>
      <c r="AT179" s="191" t="s">
        <v>161</v>
      </c>
      <c r="AU179" s="191" t="s">
        <v>91</v>
      </c>
      <c r="AY179" s="17" t="s">
        <v>159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7" t="s">
        <v>89</v>
      </c>
      <c r="BK179" s="192">
        <f>ROUND(I179*H179,2)</f>
        <v>0</v>
      </c>
      <c r="BL179" s="17" t="s">
        <v>165</v>
      </c>
      <c r="BM179" s="191" t="s">
        <v>334</v>
      </c>
    </row>
    <row r="180" spans="1:65" s="2" customFormat="1" ht="68.25">
      <c r="A180" s="35"/>
      <c r="B180" s="36"/>
      <c r="C180" s="37"/>
      <c r="D180" s="193" t="s">
        <v>167</v>
      </c>
      <c r="E180" s="37"/>
      <c r="F180" s="194" t="s">
        <v>335</v>
      </c>
      <c r="G180" s="37"/>
      <c r="H180" s="37"/>
      <c r="I180" s="195"/>
      <c r="J180" s="37"/>
      <c r="K180" s="37"/>
      <c r="L180" s="40"/>
      <c r="M180" s="196"/>
      <c r="N180" s="197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7" t="s">
        <v>167</v>
      </c>
      <c r="AU180" s="17" t="s">
        <v>91</v>
      </c>
    </row>
    <row r="181" spans="1:65" s="13" customFormat="1" ht="11.25">
      <c r="B181" s="198"/>
      <c r="C181" s="199"/>
      <c r="D181" s="193" t="s">
        <v>171</v>
      </c>
      <c r="E181" s="200" t="s">
        <v>79</v>
      </c>
      <c r="F181" s="201" t="s">
        <v>336</v>
      </c>
      <c r="G181" s="199"/>
      <c r="H181" s="202">
        <v>544.32000000000005</v>
      </c>
      <c r="I181" s="203"/>
      <c r="J181" s="199"/>
      <c r="K181" s="199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171</v>
      </c>
      <c r="AU181" s="208" t="s">
        <v>91</v>
      </c>
      <c r="AV181" s="13" t="s">
        <v>91</v>
      </c>
      <c r="AW181" s="13" t="s">
        <v>42</v>
      </c>
      <c r="AX181" s="13" t="s">
        <v>89</v>
      </c>
      <c r="AY181" s="208" t="s">
        <v>159</v>
      </c>
    </row>
    <row r="182" spans="1:65" s="2" customFormat="1" ht="14.45" customHeight="1">
      <c r="A182" s="35"/>
      <c r="B182" s="36"/>
      <c r="C182" s="209" t="s">
        <v>337</v>
      </c>
      <c r="D182" s="209" t="s">
        <v>185</v>
      </c>
      <c r="E182" s="210" t="s">
        <v>338</v>
      </c>
      <c r="F182" s="211" t="s">
        <v>339</v>
      </c>
      <c r="G182" s="212" t="s">
        <v>118</v>
      </c>
      <c r="H182" s="213">
        <v>625.96799999999996</v>
      </c>
      <c r="I182" s="214"/>
      <c r="J182" s="215">
        <f>ROUND(I182*H182,2)</f>
        <v>0</v>
      </c>
      <c r="K182" s="211" t="s">
        <v>164</v>
      </c>
      <c r="L182" s="216"/>
      <c r="M182" s="217" t="s">
        <v>79</v>
      </c>
      <c r="N182" s="218" t="s">
        <v>51</v>
      </c>
      <c r="O182" s="65"/>
      <c r="P182" s="189">
        <f>O182*H182</f>
        <v>0</v>
      </c>
      <c r="Q182" s="189">
        <v>1E-4</v>
      </c>
      <c r="R182" s="189">
        <f>Q182*H182</f>
        <v>6.2596799999999994E-2</v>
      </c>
      <c r="S182" s="189">
        <v>0</v>
      </c>
      <c r="T182" s="19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1" t="s">
        <v>189</v>
      </c>
      <c r="AT182" s="191" t="s">
        <v>185</v>
      </c>
      <c r="AU182" s="191" t="s">
        <v>91</v>
      </c>
      <c r="AY182" s="17" t="s">
        <v>159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7" t="s">
        <v>89</v>
      </c>
      <c r="BK182" s="192">
        <f>ROUND(I182*H182,2)</f>
        <v>0</v>
      </c>
      <c r="BL182" s="17" t="s">
        <v>165</v>
      </c>
      <c r="BM182" s="191" t="s">
        <v>340</v>
      </c>
    </row>
    <row r="183" spans="1:65" s="13" customFormat="1" ht="11.25">
      <c r="B183" s="198"/>
      <c r="C183" s="199"/>
      <c r="D183" s="193" t="s">
        <v>171</v>
      </c>
      <c r="E183" s="199"/>
      <c r="F183" s="201" t="s">
        <v>341</v>
      </c>
      <c r="G183" s="199"/>
      <c r="H183" s="202">
        <v>625.96799999999996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171</v>
      </c>
      <c r="AU183" s="208" t="s">
        <v>91</v>
      </c>
      <c r="AV183" s="13" t="s">
        <v>91</v>
      </c>
      <c r="AW183" s="13" t="s">
        <v>4</v>
      </c>
      <c r="AX183" s="13" t="s">
        <v>89</v>
      </c>
      <c r="AY183" s="208" t="s">
        <v>159</v>
      </c>
    </row>
    <row r="184" spans="1:65" s="2" customFormat="1" ht="14.45" customHeight="1">
      <c r="A184" s="35"/>
      <c r="B184" s="36"/>
      <c r="C184" s="180" t="s">
        <v>342</v>
      </c>
      <c r="D184" s="180" t="s">
        <v>161</v>
      </c>
      <c r="E184" s="181" t="s">
        <v>343</v>
      </c>
      <c r="F184" s="182" t="s">
        <v>344</v>
      </c>
      <c r="G184" s="183" t="s">
        <v>181</v>
      </c>
      <c r="H184" s="184">
        <v>0.22500000000000001</v>
      </c>
      <c r="I184" s="185"/>
      <c r="J184" s="186">
        <f>ROUND(I184*H184,2)</f>
        <v>0</v>
      </c>
      <c r="K184" s="182" t="s">
        <v>164</v>
      </c>
      <c r="L184" s="40"/>
      <c r="M184" s="187" t="s">
        <v>79</v>
      </c>
      <c r="N184" s="188" t="s">
        <v>51</v>
      </c>
      <c r="O184" s="65"/>
      <c r="P184" s="189">
        <f>O184*H184</f>
        <v>0</v>
      </c>
      <c r="Q184" s="189">
        <v>2.2563399999999998</v>
      </c>
      <c r="R184" s="189">
        <f>Q184*H184</f>
        <v>0.50767649999999998</v>
      </c>
      <c r="S184" s="189">
        <v>0</v>
      </c>
      <c r="T184" s="19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1" t="s">
        <v>165</v>
      </c>
      <c r="AT184" s="191" t="s">
        <v>161</v>
      </c>
      <c r="AU184" s="191" t="s">
        <v>91</v>
      </c>
      <c r="AY184" s="17" t="s">
        <v>159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7" t="s">
        <v>89</v>
      </c>
      <c r="BK184" s="192">
        <f>ROUND(I184*H184,2)</f>
        <v>0</v>
      </c>
      <c r="BL184" s="17" t="s">
        <v>165</v>
      </c>
      <c r="BM184" s="191" t="s">
        <v>345</v>
      </c>
    </row>
    <row r="185" spans="1:65" s="2" customFormat="1" ht="58.5">
      <c r="A185" s="35"/>
      <c r="B185" s="36"/>
      <c r="C185" s="37"/>
      <c r="D185" s="193" t="s">
        <v>167</v>
      </c>
      <c r="E185" s="37"/>
      <c r="F185" s="194" t="s">
        <v>346</v>
      </c>
      <c r="G185" s="37"/>
      <c r="H185" s="37"/>
      <c r="I185" s="195"/>
      <c r="J185" s="37"/>
      <c r="K185" s="37"/>
      <c r="L185" s="40"/>
      <c r="M185" s="196"/>
      <c r="N185" s="197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167</v>
      </c>
      <c r="AU185" s="17" t="s">
        <v>91</v>
      </c>
    </row>
    <row r="186" spans="1:65" s="13" customFormat="1" ht="11.25">
      <c r="B186" s="198"/>
      <c r="C186" s="199"/>
      <c r="D186" s="193" t="s">
        <v>171</v>
      </c>
      <c r="E186" s="200" t="s">
        <v>79</v>
      </c>
      <c r="F186" s="201" t="s">
        <v>347</v>
      </c>
      <c r="G186" s="199"/>
      <c r="H186" s="202">
        <v>0.22500000000000001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171</v>
      </c>
      <c r="AU186" s="208" t="s">
        <v>91</v>
      </c>
      <c r="AV186" s="13" t="s">
        <v>91</v>
      </c>
      <c r="AW186" s="13" t="s">
        <v>42</v>
      </c>
      <c r="AX186" s="13" t="s">
        <v>89</v>
      </c>
      <c r="AY186" s="208" t="s">
        <v>159</v>
      </c>
    </row>
    <row r="187" spans="1:65" s="2" customFormat="1" ht="14.45" customHeight="1">
      <c r="A187" s="35"/>
      <c r="B187" s="36"/>
      <c r="C187" s="180" t="s">
        <v>348</v>
      </c>
      <c r="D187" s="180" t="s">
        <v>161</v>
      </c>
      <c r="E187" s="181" t="s">
        <v>349</v>
      </c>
      <c r="F187" s="182" t="s">
        <v>350</v>
      </c>
      <c r="G187" s="183" t="s">
        <v>181</v>
      </c>
      <c r="H187" s="184">
        <v>1.8</v>
      </c>
      <c r="I187" s="185"/>
      <c r="J187" s="186">
        <f>ROUND(I187*H187,2)</f>
        <v>0</v>
      </c>
      <c r="K187" s="182" t="s">
        <v>164</v>
      </c>
      <c r="L187" s="40"/>
      <c r="M187" s="187" t="s">
        <v>79</v>
      </c>
      <c r="N187" s="188" t="s">
        <v>51</v>
      </c>
      <c r="O187" s="65"/>
      <c r="P187" s="189">
        <f>O187*H187</f>
        <v>0</v>
      </c>
      <c r="Q187" s="189">
        <v>2.2563399999999998</v>
      </c>
      <c r="R187" s="189">
        <f>Q187*H187</f>
        <v>4.0614119999999998</v>
      </c>
      <c r="S187" s="189">
        <v>0</v>
      </c>
      <c r="T187" s="19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1" t="s">
        <v>165</v>
      </c>
      <c r="AT187" s="191" t="s">
        <v>161</v>
      </c>
      <c r="AU187" s="191" t="s">
        <v>91</v>
      </c>
      <c r="AY187" s="17" t="s">
        <v>159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7" t="s">
        <v>89</v>
      </c>
      <c r="BK187" s="192">
        <f>ROUND(I187*H187,2)</f>
        <v>0</v>
      </c>
      <c r="BL187" s="17" t="s">
        <v>165</v>
      </c>
      <c r="BM187" s="191" t="s">
        <v>351</v>
      </c>
    </row>
    <row r="188" spans="1:65" s="2" customFormat="1" ht="58.5">
      <c r="A188" s="35"/>
      <c r="B188" s="36"/>
      <c r="C188" s="37"/>
      <c r="D188" s="193" t="s">
        <v>167</v>
      </c>
      <c r="E188" s="37"/>
      <c r="F188" s="194" t="s">
        <v>346</v>
      </c>
      <c r="G188" s="37"/>
      <c r="H188" s="37"/>
      <c r="I188" s="195"/>
      <c r="J188" s="37"/>
      <c r="K188" s="37"/>
      <c r="L188" s="40"/>
      <c r="M188" s="196"/>
      <c r="N188" s="197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7" t="s">
        <v>167</v>
      </c>
      <c r="AU188" s="17" t="s">
        <v>91</v>
      </c>
    </row>
    <row r="189" spans="1:65" s="13" customFormat="1" ht="11.25">
      <c r="B189" s="198"/>
      <c r="C189" s="199"/>
      <c r="D189" s="193" t="s">
        <v>171</v>
      </c>
      <c r="E189" s="200" t="s">
        <v>79</v>
      </c>
      <c r="F189" s="201" t="s">
        <v>352</v>
      </c>
      <c r="G189" s="199"/>
      <c r="H189" s="202">
        <v>1.8</v>
      </c>
      <c r="I189" s="203"/>
      <c r="J189" s="199"/>
      <c r="K189" s="199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171</v>
      </c>
      <c r="AU189" s="208" t="s">
        <v>91</v>
      </c>
      <c r="AV189" s="13" t="s">
        <v>91</v>
      </c>
      <c r="AW189" s="13" t="s">
        <v>42</v>
      </c>
      <c r="AX189" s="13" t="s">
        <v>89</v>
      </c>
      <c r="AY189" s="208" t="s">
        <v>159</v>
      </c>
    </row>
    <row r="190" spans="1:65" s="2" customFormat="1" ht="14.45" customHeight="1">
      <c r="A190" s="35"/>
      <c r="B190" s="36"/>
      <c r="C190" s="180" t="s">
        <v>353</v>
      </c>
      <c r="D190" s="180" t="s">
        <v>161</v>
      </c>
      <c r="E190" s="181" t="s">
        <v>354</v>
      </c>
      <c r="F190" s="182" t="s">
        <v>355</v>
      </c>
      <c r="G190" s="183" t="s">
        <v>118</v>
      </c>
      <c r="H190" s="184">
        <v>4</v>
      </c>
      <c r="I190" s="185"/>
      <c r="J190" s="186">
        <f>ROUND(I190*H190,2)</f>
        <v>0</v>
      </c>
      <c r="K190" s="182" t="s">
        <v>164</v>
      </c>
      <c r="L190" s="40"/>
      <c r="M190" s="187" t="s">
        <v>79</v>
      </c>
      <c r="N190" s="188" t="s">
        <v>51</v>
      </c>
      <c r="O190" s="65"/>
      <c r="P190" s="189">
        <f>O190*H190</f>
        <v>0</v>
      </c>
      <c r="Q190" s="189">
        <v>2.64E-3</v>
      </c>
      <c r="R190" s="189">
        <f>Q190*H190</f>
        <v>1.056E-2</v>
      </c>
      <c r="S190" s="189">
        <v>0</v>
      </c>
      <c r="T190" s="19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1" t="s">
        <v>165</v>
      </c>
      <c r="AT190" s="191" t="s">
        <v>161</v>
      </c>
      <c r="AU190" s="191" t="s">
        <v>91</v>
      </c>
      <c r="AY190" s="17" t="s">
        <v>159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7" t="s">
        <v>89</v>
      </c>
      <c r="BK190" s="192">
        <f>ROUND(I190*H190,2)</f>
        <v>0</v>
      </c>
      <c r="BL190" s="17" t="s">
        <v>165</v>
      </c>
      <c r="BM190" s="191" t="s">
        <v>356</v>
      </c>
    </row>
    <row r="191" spans="1:65" s="2" customFormat="1" ht="39">
      <c r="A191" s="35"/>
      <c r="B191" s="36"/>
      <c r="C191" s="37"/>
      <c r="D191" s="193" t="s">
        <v>167</v>
      </c>
      <c r="E191" s="37"/>
      <c r="F191" s="194" t="s">
        <v>357</v>
      </c>
      <c r="G191" s="37"/>
      <c r="H191" s="37"/>
      <c r="I191" s="195"/>
      <c r="J191" s="37"/>
      <c r="K191" s="37"/>
      <c r="L191" s="40"/>
      <c r="M191" s="196"/>
      <c r="N191" s="197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7" t="s">
        <v>167</v>
      </c>
      <c r="AU191" s="17" t="s">
        <v>91</v>
      </c>
    </row>
    <row r="192" spans="1:65" s="13" customFormat="1" ht="11.25">
      <c r="B192" s="198"/>
      <c r="C192" s="199"/>
      <c r="D192" s="193" t="s">
        <v>171</v>
      </c>
      <c r="E192" s="200" t="s">
        <v>79</v>
      </c>
      <c r="F192" s="201" t="s">
        <v>358</v>
      </c>
      <c r="G192" s="199"/>
      <c r="H192" s="202">
        <v>4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171</v>
      </c>
      <c r="AU192" s="208" t="s">
        <v>91</v>
      </c>
      <c r="AV192" s="13" t="s">
        <v>91</v>
      </c>
      <c r="AW192" s="13" t="s">
        <v>42</v>
      </c>
      <c r="AX192" s="13" t="s">
        <v>89</v>
      </c>
      <c r="AY192" s="208" t="s">
        <v>159</v>
      </c>
    </row>
    <row r="193" spans="1:65" s="2" customFormat="1" ht="14.45" customHeight="1">
      <c r="A193" s="35"/>
      <c r="B193" s="36"/>
      <c r="C193" s="180" t="s">
        <v>359</v>
      </c>
      <c r="D193" s="180" t="s">
        <v>161</v>
      </c>
      <c r="E193" s="181" t="s">
        <v>360</v>
      </c>
      <c r="F193" s="182" t="s">
        <v>361</v>
      </c>
      <c r="G193" s="183" t="s">
        <v>118</v>
      </c>
      <c r="H193" s="184">
        <v>4</v>
      </c>
      <c r="I193" s="185"/>
      <c r="J193" s="186">
        <f>ROUND(I193*H193,2)</f>
        <v>0</v>
      </c>
      <c r="K193" s="182" t="s">
        <v>164</v>
      </c>
      <c r="L193" s="40"/>
      <c r="M193" s="187" t="s">
        <v>79</v>
      </c>
      <c r="N193" s="188" t="s">
        <v>51</v>
      </c>
      <c r="O193" s="65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1" t="s">
        <v>165</v>
      </c>
      <c r="AT193" s="191" t="s">
        <v>161</v>
      </c>
      <c r="AU193" s="191" t="s">
        <v>91</v>
      </c>
      <c r="AY193" s="17" t="s">
        <v>159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7" t="s">
        <v>89</v>
      </c>
      <c r="BK193" s="192">
        <f>ROUND(I193*H193,2)</f>
        <v>0</v>
      </c>
      <c r="BL193" s="17" t="s">
        <v>165</v>
      </c>
      <c r="BM193" s="191" t="s">
        <v>362</v>
      </c>
    </row>
    <row r="194" spans="1:65" s="2" customFormat="1" ht="39">
      <c r="A194" s="35"/>
      <c r="B194" s="36"/>
      <c r="C194" s="37"/>
      <c r="D194" s="193" t="s">
        <v>167</v>
      </c>
      <c r="E194" s="37"/>
      <c r="F194" s="194" t="s">
        <v>357</v>
      </c>
      <c r="G194" s="37"/>
      <c r="H194" s="37"/>
      <c r="I194" s="195"/>
      <c r="J194" s="37"/>
      <c r="K194" s="37"/>
      <c r="L194" s="40"/>
      <c r="M194" s="196"/>
      <c r="N194" s="197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7" t="s">
        <v>167</v>
      </c>
      <c r="AU194" s="17" t="s">
        <v>91</v>
      </c>
    </row>
    <row r="195" spans="1:65" s="13" customFormat="1" ht="11.25">
      <c r="B195" s="198"/>
      <c r="C195" s="199"/>
      <c r="D195" s="193" t="s">
        <v>171</v>
      </c>
      <c r="E195" s="200" t="s">
        <v>79</v>
      </c>
      <c r="F195" s="201" t="s">
        <v>358</v>
      </c>
      <c r="G195" s="199"/>
      <c r="H195" s="202">
        <v>4</v>
      </c>
      <c r="I195" s="203"/>
      <c r="J195" s="199"/>
      <c r="K195" s="199"/>
      <c r="L195" s="204"/>
      <c r="M195" s="205"/>
      <c r="N195" s="206"/>
      <c r="O195" s="206"/>
      <c r="P195" s="206"/>
      <c r="Q195" s="206"/>
      <c r="R195" s="206"/>
      <c r="S195" s="206"/>
      <c r="T195" s="207"/>
      <c r="AT195" s="208" t="s">
        <v>171</v>
      </c>
      <c r="AU195" s="208" t="s">
        <v>91</v>
      </c>
      <c r="AV195" s="13" t="s">
        <v>91</v>
      </c>
      <c r="AW195" s="13" t="s">
        <v>42</v>
      </c>
      <c r="AX195" s="13" t="s">
        <v>89</v>
      </c>
      <c r="AY195" s="208" t="s">
        <v>159</v>
      </c>
    </row>
    <row r="196" spans="1:65" s="12" customFormat="1" ht="22.9" customHeight="1">
      <c r="B196" s="164"/>
      <c r="C196" s="165"/>
      <c r="D196" s="166" t="s">
        <v>80</v>
      </c>
      <c r="E196" s="178" t="s">
        <v>165</v>
      </c>
      <c r="F196" s="178" t="s">
        <v>363</v>
      </c>
      <c r="G196" s="165"/>
      <c r="H196" s="165"/>
      <c r="I196" s="168"/>
      <c r="J196" s="179">
        <f>BK196</f>
        <v>0</v>
      </c>
      <c r="K196" s="165"/>
      <c r="L196" s="170"/>
      <c r="M196" s="171"/>
      <c r="N196" s="172"/>
      <c r="O196" s="172"/>
      <c r="P196" s="173">
        <f>SUM(P197:P199)</f>
        <v>0</v>
      </c>
      <c r="Q196" s="172"/>
      <c r="R196" s="173">
        <f>SUM(R197:R199)</f>
        <v>0</v>
      </c>
      <c r="S196" s="172"/>
      <c r="T196" s="174">
        <f>SUM(T197:T199)</f>
        <v>0</v>
      </c>
      <c r="AR196" s="175" t="s">
        <v>89</v>
      </c>
      <c r="AT196" s="176" t="s">
        <v>80</v>
      </c>
      <c r="AU196" s="176" t="s">
        <v>89</v>
      </c>
      <c r="AY196" s="175" t="s">
        <v>159</v>
      </c>
      <c r="BK196" s="177">
        <f>SUM(BK197:BK199)</f>
        <v>0</v>
      </c>
    </row>
    <row r="197" spans="1:65" s="2" customFormat="1" ht="24.2" customHeight="1">
      <c r="A197" s="35"/>
      <c r="B197" s="36"/>
      <c r="C197" s="180" t="s">
        <v>364</v>
      </c>
      <c r="D197" s="180" t="s">
        <v>161</v>
      </c>
      <c r="E197" s="181" t="s">
        <v>365</v>
      </c>
      <c r="F197" s="182" t="s">
        <v>366</v>
      </c>
      <c r="G197" s="183" t="s">
        <v>118</v>
      </c>
      <c r="H197" s="184">
        <v>504</v>
      </c>
      <c r="I197" s="185"/>
      <c r="J197" s="186">
        <f>ROUND(I197*H197,2)</f>
        <v>0</v>
      </c>
      <c r="K197" s="182" t="s">
        <v>164</v>
      </c>
      <c r="L197" s="40"/>
      <c r="M197" s="187" t="s">
        <v>79</v>
      </c>
      <c r="N197" s="188" t="s">
        <v>51</v>
      </c>
      <c r="O197" s="65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1" t="s">
        <v>165</v>
      </c>
      <c r="AT197" s="191" t="s">
        <v>161</v>
      </c>
      <c r="AU197" s="191" t="s">
        <v>91</v>
      </c>
      <c r="AY197" s="17" t="s">
        <v>159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7" t="s">
        <v>89</v>
      </c>
      <c r="BK197" s="192">
        <f>ROUND(I197*H197,2)</f>
        <v>0</v>
      </c>
      <c r="BL197" s="17" t="s">
        <v>165</v>
      </c>
      <c r="BM197" s="191" t="s">
        <v>367</v>
      </c>
    </row>
    <row r="198" spans="1:65" s="2" customFormat="1" ht="156">
      <c r="A198" s="35"/>
      <c r="B198" s="36"/>
      <c r="C198" s="37"/>
      <c r="D198" s="193" t="s">
        <v>167</v>
      </c>
      <c r="E198" s="37"/>
      <c r="F198" s="194" t="s">
        <v>368</v>
      </c>
      <c r="G198" s="37"/>
      <c r="H198" s="37"/>
      <c r="I198" s="195"/>
      <c r="J198" s="37"/>
      <c r="K198" s="37"/>
      <c r="L198" s="40"/>
      <c r="M198" s="196"/>
      <c r="N198" s="197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7" t="s">
        <v>167</v>
      </c>
      <c r="AU198" s="17" t="s">
        <v>91</v>
      </c>
    </row>
    <row r="199" spans="1:65" s="13" customFormat="1" ht="22.5">
      <c r="B199" s="198"/>
      <c r="C199" s="199"/>
      <c r="D199" s="193" t="s">
        <v>171</v>
      </c>
      <c r="E199" s="200" t="s">
        <v>79</v>
      </c>
      <c r="F199" s="201" t="s">
        <v>369</v>
      </c>
      <c r="G199" s="199"/>
      <c r="H199" s="202">
        <v>504</v>
      </c>
      <c r="I199" s="203"/>
      <c r="J199" s="199"/>
      <c r="K199" s="199"/>
      <c r="L199" s="204"/>
      <c r="M199" s="205"/>
      <c r="N199" s="206"/>
      <c r="O199" s="206"/>
      <c r="P199" s="206"/>
      <c r="Q199" s="206"/>
      <c r="R199" s="206"/>
      <c r="S199" s="206"/>
      <c r="T199" s="207"/>
      <c r="AT199" s="208" t="s">
        <v>171</v>
      </c>
      <c r="AU199" s="208" t="s">
        <v>91</v>
      </c>
      <c r="AV199" s="13" t="s">
        <v>91</v>
      </c>
      <c r="AW199" s="13" t="s">
        <v>42</v>
      </c>
      <c r="AX199" s="13" t="s">
        <v>89</v>
      </c>
      <c r="AY199" s="208" t="s">
        <v>159</v>
      </c>
    </row>
    <row r="200" spans="1:65" s="12" customFormat="1" ht="22.9" customHeight="1">
      <c r="B200" s="164"/>
      <c r="C200" s="165"/>
      <c r="D200" s="166" t="s">
        <v>80</v>
      </c>
      <c r="E200" s="178" t="s">
        <v>192</v>
      </c>
      <c r="F200" s="178" t="s">
        <v>370</v>
      </c>
      <c r="G200" s="165"/>
      <c r="H200" s="165"/>
      <c r="I200" s="168"/>
      <c r="J200" s="179">
        <f>BK200</f>
        <v>0</v>
      </c>
      <c r="K200" s="165"/>
      <c r="L200" s="170"/>
      <c r="M200" s="171"/>
      <c r="N200" s="172"/>
      <c r="O200" s="172"/>
      <c r="P200" s="173">
        <f>SUM(P201:P270)</f>
        <v>0</v>
      </c>
      <c r="Q200" s="172"/>
      <c r="R200" s="173">
        <f>SUM(R201:R270)</f>
        <v>541.24595099999988</v>
      </c>
      <c r="S200" s="172"/>
      <c r="T200" s="174">
        <f>SUM(T201:T270)</f>
        <v>0</v>
      </c>
      <c r="AR200" s="175" t="s">
        <v>89</v>
      </c>
      <c r="AT200" s="176" t="s">
        <v>80</v>
      </c>
      <c r="AU200" s="176" t="s">
        <v>89</v>
      </c>
      <c r="AY200" s="175" t="s">
        <v>159</v>
      </c>
      <c r="BK200" s="177">
        <f>SUM(BK201:BK270)</f>
        <v>0</v>
      </c>
    </row>
    <row r="201" spans="1:65" s="2" customFormat="1" ht="14.45" customHeight="1">
      <c r="A201" s="35"/>
      <c r="B201" s="36"/>
      <c r="C201" s="180" t="s">
        <v>371</v>
      </c>
      <c r="D201" s="180" t="s">
        <v>161</v>
      </c>
      <c r="E201" s="181" t="s">
        <v>372</v>
      </c>
      <c r="F201" s="182" t="s">
        <v>373</v>
      </c>
      <c r="G201" s="183" t="s">
        <v>118</v>
      </c>
      <c r="H201" s="184">
        <v>385</v>
      </c>
      <c r="I201" s="185"/>
      <c r="J201" s="186">
        <f>ROUND(I201*H201,2)</f>
        <v>0</v>
      </c>
      <c r="K201" s="182" t="s">
        <v>79</v>
      </c>
      <c r="L201" s="40"/>
      <c r="M201" s="187" t="s">
        <v>79</v>
      </c>
      <c r="N201" s="188" t="s">
        <v>51</v>
      </c>
      <c r="O201" s="65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1" t="s">
        <v>165</v>
      </c>
      <c r="AT201" s="191" t="s">
        <v>161</v>
      </c>
      <c r="AU201" s="191" t="s">
        <v>91</v>
      </c>
      <c r="AY201" s="17" t="s">
        <v>159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7" t="s">
        <v>89</v>
      </c>
      <c r="BK201" s="192">
        <f>ROUND(I201*H201,2)</f>
        <v>0</v>
      </c>
      <c r="BL201" s="17" t="s">
        <v>165</v>
      </c>
      <c r="BM201" s="191" t="s">
        <v>374</v>
      </c>
    </row>
    <row r="202" spans="1:65" s="2" customFormat="1" ht="19.5">
      <c r="A202" s="35"/>
      <c r="B202" s="36"/>
      <c r="C202" s="37"/>
      <c r="D202" s="193" t="s">
        <v>169</v>
      </c>
      <c r="E202" s="37"/>
      <c r="F202" s="194" t="s">
        <v>375</v>
      </c>
      <c r="G202" s="37"/>
      <c r="H202" s="37"/>
      <c r="I202" s="195"/>
      <c r="J202" s="37"/>
      <c r="K202" s="37"/>
      <c r="L202" s="40"/>
      <c r="M202" s="196"/>
      <c r="N202" s="197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7" t="s">
        <v>169</v>
      </c>
      <c r="AU202" s="17" t="s">
        <v>91</v>
      </c>
    </row>
    <row r="203" spans="1:65" s="13" customFormat="1" ht="11.25">
      <c r="B203" s="198"/>
      <c r="C203" s="199"/>
      <c r="D203" s="193" t="s">
        <v>171</v>
      </c>
      <c r="E203" s="200" t="s">
        <v>79</v>
      </c>
      <c r="F203" s="201" t="s">
        <v>116</v>
      </c>
      <c r="G203" s="199"/>
      <c r="H203" s="202">
        <v>385</v>
      </c>
      <c r="I203" s="203"/>
      <c r="J203" s="199"/>
      <c r="K203" s="199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171</v>
      </c>
      <c r="AU203" s="208" t="s">
        <v>91</v>
      </c>
      <c r="AV203" s="13" t="s">
        <v>91</v>
      </c>
      <c r="AW203" s="13" t="s">
        <v>42</v>
      </c>
      <c r="AX203" s="13" t="s">
        <v>89</v>
      </c>
      <c r="AY203" s="208" t="s">
        <v>159</v>
      </c>
    </row>
    <row r="204" spans="1:65" s="2" customFormat="1" ht="14.45" customHeight="1">
      <c r="A204" s="35"/>
      <c r="B204" s="36"/>
      <c r="C204" s="180" t="s">
        <v>376</v>
      </c>
      <c r="D204" s="180" t="s">
        <v>161</v>
      </c>
      <c r="E204" s="181" t="s">
        <v>377</v>
      </c>
      <c r="F204" s="182" t="s">
        <v>378</v>
      </c>
      <c r="G204" s="183" t="s">
        <v>118</v>
      </c>
      <c r="H204" s="184">
        <v>639</v>
      </c>
      <c r="I204" s="185"/>
      <c r="J204" s="186">
        <f>ROUND(I204*H204,2)</f>
        <v>0</v>
      </c>
      <c r="K204" s="182" t="s">
        <v>79</v>
      </c>
      <c r="L204" s="40"/>
      <c r="M204" s="187" t="s">
        <v>79</v>
      </c>
      <c r="N204" s="188" t="s">
        <v>51</v>
      </c>
      <c r="O204" s="65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1" t="s">
        <v>165</v>
      </c>
      <c r="AT204" s="191" t="s">
        <v>161</v>
      </c>
      <c r="AU204" s="191" t="s">
        <v>91</v>
      </c>
      <c r="AY204" s="17" t="s">
        <v>159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7" t="s">
        <v>89</v>
      </c>
      <c r="BK204" s="192">
        <f>ROUND(I204*H204,2)</f>
        <v>0</v>
      </c>
      <c r="BL204" s="17" t="s">
        <v>165</v>
      </c>
      <c r="BM204" s="191" t="s">
        <v>379</v>
      </c>
    </row>
    <row r="205" spans="1:65" s="2" customFormat="1" ht="19.5">
      <c r="A205" s="35"/>
      <c r="B205" s="36"/>
      <c r="C205" s="37"/>
      <c r="D205" s="193" t="s">
        <v>169</v>
      </c>
      <c r="E205" s="37"/>
      <c r="F205" s="194" t="s">
        <v>375</v>
      </c>
      <c r="G205" s="37"/>
      <c r="H205" s="37"/>
      <c r="I205" s="195"/>
      <c r="J205" s="37"/>
      <c r="K205" s="37"/>
      <c r="L205" s="40"/>
      <c r="M205" s="196"/>
      <c r="N205" s="197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7" t="s">
        <v>169</v>
      </c>
      <c r="AU205" s="17" t="s">
        <v>91</v>
      </c>
    </row>
    <row r="206" spans="1:65" s="13" customFormat="1" ht="11.25">
      <c r="B206" s="198"/>
      <c r="C206" s="199"/>
      <c r="D206" s="193" t="s">
        <v>171</v>
      </c>
      <c r="E206" s="200" t="s">
        <v>79</v>
      </c>
      <c r="F206" s="201" t="s">
        <v>380</v>
      </c>
      <c r="G206" s="199"/>
      <c r="H206" s="202">
        <v>254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171</v>
      </c>
      <c r="AU206" s="208" t="s">
        <v>91</v>
      </c>
      <c r="AV206" s="13" t="s">
        <v>91</v>
      </c>
      <c r="AW206" s="13" t="s">
        <v>42</v>
      </c>
      <c r="AX206" s="13" t="s">
        <v>81</v>
      </c>
      <c r="AY206" s="208" t="s">
        <v>159</v>
      </c>
    </row>
    <row r="207" spans="1:65" s="13" customFormat="1" ht="11.25">
      <c r="B207" s="198"/>
      <c r="C207" s="199"/>
      <c r="D207" s="193" t="s">
        <v>171</v>
      </c>
      <c r="E207" s="200" t="s">
        <v>79</v>
      </c>
      <c r="F207" s="201" t="s">
        <v>116</v>
      </c>
      <c r="G207" s="199"/>
      <c r="H207" s="202">
        <v>385</v>
      </c>
      <c r="I207" s="203"/>
      <c r="J207" s="199"/>
      <c r="K207" s="199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171</v>
      </c>
      <c r="AU207" s="208" t="s">
        <v>91</v>
      </c>
      <c r="AV207" s="13" t="s">
        <v>91</v>
      </c>
      <c r="AW207" s="13" t="s">
        <v>42</v>
      </c>
      <c r="AX207" s="13" t="s">
        <v>81</v>
      </c>
      <c r="AY207" s="208" t="s">
        <v>159</v>
      </c>
    </row>
    <row r="208" spans="1:65" s="14" customFormat="1" ht="11.25">
      <c r="B208" s="219"/>
      <c r="C208" s="220"/>
      <c r="D208" s="193" t="s">
        <v>171</v>
      </c>
      <c r="E208" s="221" t="s">
        <v>79</v>
      </c>
      <c r="F208" s="222" t="s">
        <v>272</v>
      </c>
      <c r="G208" s="220"/>
      <c r="H208" s="223">
        <v>639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171</v>
      </c>
      <c r="AU208" s="229" t="s">
        <v>91</v>
      </c>
      <c r="AV208" s="14" t="s">
        <v>165</v>
      </c>
      <c r="AW208" s="14" t="s">
        <v>42</v>
      </c>
      <c r="AX208" s="14" t="s">
        <v>89</v>
      </c>
      <c r="AY208" s="229" t="s">
        <v>159</v>
      </c>
    </row>
    <row r="209" spans="1:65" s="2" customFormat="1" ht="14.45" customHeight="1">
      <c r="A209" s="35"/>
      <c r="B209" s="36"/>
      <c r="C209" s="180" t="s">
        <v>381</v>
      </c>
      <c r="D209" s="180" t="s">
        <v>161</v>
      </c>
      <c r="E209" s="181" t="s">
        <v>382</v>
      </c>
      <c r="F209" s="182" t="s">
        <v>383</v>
      </c>
      <c r="G209" s="183" t="s">
        <v>118</v>
      </c>
      <c r="H209" s="184">
        <v>9368</v>
      </c>
      <c r="I209" s="185"/>
      <c r="J209" s="186">
        <f>ROUND(I209*H209,2)</f>
        <v>0</v>
      </c>
      <c r="K209" s="182" t="s">
        <v>79</v>
      </c>
      <c r="L209" s="40"/>
      <c r="M209" s="187" t="s">
        <v>79</v>
      </c>
      <c r="N209" s="188" t="s">
        <v>51</v>
      </c>
      <c r="O209" s="65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1" t="s">
        <v>165</v>
      </c>
      <c r="AT209" s="191" t="s">
        <v>161</v>
      </c>
      <c r="AU209" s="191" t="s">
        <v>91</v>
      </c>
      <c r="AY209" s="17" t="s">
        <v>159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7" t="s">
        <v>89</v>
      </c>
      <c r="BK209" s="192">
        <f>ROUND(I209*H209,2)</f>
        <v>0</v>
      </c>
      <c r="BL209" s="17" t="s">
        <v>165</v>
      </c>
      <c r="BM209" s="191" t="s">
        <v>384</v>
      </c>
    </row>
    <row r="210" spans="1:65" s="2" customFormat="1" ht="19.5">
      <c r="A210" s="35"/>
      <c r="B210" s="36"/>
      <c r="C210" s="37"/>
      <c r="D210" s="193" t="s">
        <v>169</v>
      </c>
      <c r="E210" s="37"/>
      <c r="F210" s="194" t="s">
        <v>375</v>
      </c>
      <c r="G210" s="37"/>
      <c r="H210" s="37"/>
      <c r="I210" s="195"/>
      <c r="J210" s="37"/>
      <c r="K210" s="37"/>
      <c r="L210" s="40"/>
      <c r="M210" s="196"/>
      <c r="N210" s="197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7" t="s">
        <v>169</v>
      </c>
      <c r="AU210" s="17" t="s">
        <v>91</v>
      </c>
    </row>
    <row r="211" spans="1:65" s="13" customFormat="1" ht="11.25">
      <c r="B211" s="198"/>
      <c r="C211" s="199"/>
      <c r="D211" s="193" t="s">
        <v>171</v>
      </c>
      <c r="E211" s="200" t="s">
        <v>79</v>
      </c>
      <c r="F211" s="201" t="s">
        <v>385</v>
      </c>
      <c r="G211" s="199"/>
      <c r="H211" s="202">
        <v>8092</v>
      </c>
      <c r="I211" s="203"/>
      <c r="J211" s="199"/>
      <c r="K211" s="199"/>
      <c r="L211" s="204"/>
      <c r="M211" s="205"/>
      <c r="N211" s="206"/>
      <c r="O211" s="206"/>
      <c r="P211" s="206"/>
      <c r="Q211" s="206"/>
      <c r="R211" s="206"/>
      <c r="S211" s="206"/>
      <c r="T211" s="207"/>
      <c r="AT211" s="208" t="s">
        <v>171</v>
      </c>
      <c r="AU211" s="208" t="s">
        <v>91</v>
      </c>
      <c r="AV211" s="13" t="s">
        <v>91</v>
      </c>
      <c r="AW211" s="13" t="s">
        <v>42</v>
      </c>
      <c r="AX211" s="13" t="s">
        <v>81</v>
      </c>
      <c r="AY211" s="208" t="s">
        <v>159</v>
      </c>
    </row>
    <row r="212" spans="1:65" s="13" customFormat="1" ht="11.25">
      <c r="B212" s="198"/>
      <c r="C212" s="199"/>
      <c r="D212" s="193" t="s">
        <v>171</v>
      </c>
      <c r="E212" s="200" t="s">
        <v>79</v>
      </c>
      <c r="F212" s="201" t="s">
        <v>386</v>
      </c>
      <c r="G212" s="199"/>
      <c r="H212" s="202">
        <v>1276</v>
      </c>
      <c r="I212" s="203"/>
      <c r="J212" s="199"/>
      <c r="K212" s="199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171</v>
      </c>
      <c r="AU212" s="208" t="s">
        <v>91</v>
      </c>
      <c r="AV212" s="13" t="s">
        <v>91</v>
      </c>
      <c r="AW212" s="13" t="s">
        <v>42</v>
      </c>
      <c r="AX212" s="13" t="s">
        <v>81</v>
      </c>
      <c r="AY212" s="208" t="s">
        <v>159</v>
      </c>
    </row>
    <row r="213" spans="1:65" s="14" customFormat="1" ht="11.25">
      <c r="B213" s="219"/>
      <c r="C213" s="220"/>
      <c r="D213" s="193" t="s">
        <v>171</v>
      </c>
      <c r="E213" s="221" t="s">
        <v>79</v>
      </c>
      <c r="F213" s="222" t="s">
        <v>272</v>
      </c>
      <c r="G213" s="220"/>
      <c r="H213" s="223">
        <v>9368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171</v>
      </c>
      <c r="AU213" s="229" t="s">
        <v>91</v>
      </c>
      <c r="AV213" s="14" t="s">
        <v>165</v>
      </c>
      <c r="AW213" s="14" t="s">
        <v>42</v>
      </c>
      <c r="AX213" s="14" t="s">
        <v>89</v>
      </c>
      <c r="AY213" s="229" t="s">
        <v>159</v>
      </c>
    </row>
    <row r="214" spans="1:65" s="2" customFormat="1" ht="24.2" customHeight="1">
      <c r="A214" s="35"/>
      <c r="B214" s="36"/>
      <c r="C214" s="180" t="s">
        <v>387</v>
      </c>
      <c r="D214" s="180" t="s">
        <v>161</v>
      </c>
      <c r="E214" s="181" t="s">
        <v>388</v>
      </c>
      <c r="F214" s="182" t="s">
        <v>389</v>
      </c>
      <c r="G214" s="183" t="s">
        <v>118</v>
      </c>
      <c r="H214" s="184">
        <v>127</v>
      </c>
      <c r="I214" s="185"/>
      <c r="J214" s="186">
        <f>ROUND(I214*H214,2)</f>
        <v>0</v>
      </c>
      <c r="K214" s="182" t="s">
        <v>164</v>
      </c>
      <c r="L214" s="40"/>
      <c r="M214" s="187" t="s">
        <v>79</v>
      </c>
      <c r="N214" s="188" t="s">
        <v>51</v>
      </c>
      <c r="O214" s="65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1" t="s">
        <v>165</v>
      </c>
      <c r="AT214" s="191" t="s">
        <v>161</v>
      </c>
      <c r="AU214" s="191" t="s">
        <v>91</v>
      </c>
      <c r="AY214" s="17" t="s">
        <v>159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7" t="s">
        <v>89</v>
      </c>
      <c r="BK214" s="192">
        <f>ROUND(I214*H214,2)</f>
        <v>0</v>
      </c>
      <c r="BL214" s="17" t="s">
        <v>165</v>
      </c>
      <c r="BM214" s="191" t="s">
        <v>390</v>
      </c>
    </row>
    <row r="215" spans="1:65" s="2" customFormat="1" ht="48.75">
      <c r="A215" s="35"/>
      <c r="B215" s="36"/>
      <c r="C215" s="37"/>
      <c r="D215" s="193" t="s">
        <v>167</v>
      </c>
      <c r="E215" s="37"/>
      <c r="F215" s="194" t="s">
        <v>391</v>
      </c>
      <c r="G215" s="37"/>
      <c r="H215" s="37"/>
      <c r="I215" s="195"/>
      <c r="J215" s="37"/>
      <c r="K215" s="37"/>
      <c r="L215" s="40"/>
      <c r="M215" s="196"/>
      <c r="N215" s="197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7" t="s">
        <v>167</v>
      </c>
      <c r="AU215" s="17" t="s">
        <v>91</v>
      </c>
    </row>
    <row r="216" spans="1:65" s="13" customFormat="1" ht="11.25">
      <c r="B216" s="198"/>
      <c r="C216" s="199"/>
      <c r="D216" s="193" t="s">
        <v>171</v>
      </c>
      <c r="E216" s="200" t="s">
        <v>79</v>
      </c>
      <c r="F216" s="201" t="s">
        <v>124</v>
      </c>
      <c r="G216" s="199"/>
      <c r="H216" s="202">
        <v>127</v>
      </c>
      <c r="I216" s="203"/>
      <c r="J216" s="199"/>
      <c r="K216" s="199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171</v>
      </c>
      <c r="AU216" s="208" t="s">
        <v>91</v>
      </c>
      <c r="AV216" s="13" t="s">
        <v>91</v>
      </c>
      <c r="AW216" s="13" t="s">
        <v>42</v>
      </c>
      <c r="AX216" s="13" t="s">
        <v>89</v>
      </c>
      <c r="AY216" s="208" t="s">
        <v>159</v>
      </c>
    </row>
    <row r="217" spans="1:65" s="2" customFormat="1" ht="24.2" customHeight="1">
      <c r="A217" s="35"/>
      <c r="B217" s="36"/>
      <c r="C217" s="180" t="s">
        <v>392</v>
      </c>
      <c r="D217" s="180" t="s">
        <v>161</v>
      </c>
      <c r="E217" s="181" t="s">
        <v>393</v>
      </c>
      <c r="F217" s="182" t="s">
        <v>394</v>
      </c>
      <c r="G217" s="183" t="s">
        <v>118</v>
      </c>
      <c r="H217" s="184">
        <v>4046</v>
      </c>
      <c r="I217" s="185"/>
      <c r="J217" s="186">
        <f>ROUND(I217*H217,2)</f>
        <v>0</v>
      </c>
      <c r="K217" s="182" t="s">
        <v>79</v>
      </c>
      <c r="L217" s="40"/>
      <c r="M217" s="187" t="s">
        <v>79</v>
      </c>
      <c r="N217" s="188" t="s">
        <v>51</v>
      </c>
      <c r="O217" s="65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1" t="s">
        <v>165</v>
      </c>
      <c r="AT217" s="191" t="s">
        <v>161</v>
      </c>
      <c r="AU217" s="191" t="s">
        <v>91</v>
      </c>
      <c r="AY217" s="17" t="s">
        <v>159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7" t="s">
        <v>89</v>
      </c>
      <c r="BK217" s="192">
        <f>ROUND(I217*H217,2)</f>
        <v>0</v>
      </c>
      <c r="BL217" s="17" t="s">
        <v>165</v>
      </c>
      <c r="BM217" s="191" t="s">
        <v>395</v>
      </c>
    </row>
    <row r="218" spans="1:65" s="2" customFormat="1" ht="29.25">
      <c r="A218" s="35"/>
      <c r="B218" s="36"/>
      <c r="C218" s="37"/>
      <c r="D218" s="193" t="s">
        <v>167</v>
      </c>
      <c r="E218" s="37"/>
      <c r="F218" s="194" t="s">
        <v>396</v>
      </c>
      <c r="G218" s="37"/>
      <c r="H218" s="37"/>
      <c r="I218" s="195"/>
      <c r="J218" s="37"/>
      <c r="K218" s="37"/>
      <c r="L218" s="40"/>
      <c r="M218" s="196"/>
      <c r="N218" s="197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7" t="s">
        <v>167</v>
      </c>
      <c r="AU218" s="17" t="s">
        <v>91</v>
      </c>
    </row>
    <row r="219" spans="1:65" s="13" customFormat="1" ht="11.25">
      <c r="B219" s="198"/>
      <c r="C219" s="199"/>
      <c r="D219" s="193" t="s">
        <v>171</v>
      </c>
      <c r="E219" s="200" t="s">
        <v>79</v>
      </c>
      <c r="F219" s="201" t="s">
        <v>127</v>
      </c>
      <c r="G219" s="199"/>
      <c r="H219" s="202">
        <v>4046</v>
      </c>
      <c r="I219" s="203"/>
      <c r="J219" s="199"/>
      <c r="K219" s="199"/>
      <c r="L219" s="204"/>
      <c r="M219" s="205"/>
      <c r="N219" s="206"/>
      <c r="O219" s="206"/>
      <c r="P219" s="206"/>
      <c r="Q219" s="206"/>
      <c r="R219" s="206"/>
      <c r="S219" s="206"/>
      <c r="T219" s="207"/>
      <c r="AT219" s="208" t="s">
        <v>171</v>
      </c>
      <c r="AU219" s="208" t="s">
        <v>91</v>
      </c>
      <c r="AV219" s="13" t="s">
        <v>91</v>
      </c>
      <c r="AW219" s="13" t="s">
        <v>42</v>
      </c>
      <c r="AX219" s="13" t="s">
        <v>89</v>
      </c>
      <c r="AY219" s="208" t="s">
        <v>159</v>
      </c>
    </row>
    <row r="220" spans="1:65" s="2" customFormat="1" ht="24.2" customHeight="1">
      <c r="A220" s="35"/>
      <c r="B220" s="36"/>
      <c r="C220" s="180" t="s">
        <v>397</v>
      </c>
      <c r="D220" s="180" t="s">
        <v>161</v>
      </c>
      <c r="E220" s="181" t="s">
        <v>398</v>
      </c>
      <c r="F220" s="182" t="s">
        <v>399</v>
      </c>
      <c r="G220" s="183" t="s">
        <v>181</v>
      </c>
      <c r="H220" s="184">
        <v>2460.9499999999998</v>
      </c>
      <c r="I220" s="185"/>
      <c r="J220" s="186">
        <f>ROUND(I220*H220,2)</f>
        <v>0</v>
      </c>
      <c r="K220" s="182" t="s">
        <v>79</v>
      </c>
      <c r="L220" s="40"/>
      <c r="M220" s="187" t="s">
        <v>79</v>
      </c>
      <c r="N220" s="188" t="s">
        <v>51</v>
      </c>
      <c r="O220" s="65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1" t="s">
        <v>165</v>
      </c>
      <c r="AT220" s="191" t="s">
        <v>161</v>
      </c>
      <c r="AU220" s="191" t="s">
        <v>91</v>
      </c>
      <c r="AY220" s="17" t="s">
        <v>159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7" t="s">
        <v>89</v>
      </c>
      <c r="BK220" s="192">
        <f>ROUND(I220*H220,2)</f>
        <v>0</v>
      </c>
      <c r="BL220" s="17" t="s">
        <v>165</v>
      </c>
      <c r="BM220" s="191" t="s">
        <v>400</v>
      </c>
    </row>
    <row r="221" spans="1:65" s="2" customFormat="1" ht="97.5">
      <c r="A221" s="35"/>
      <c r="B221" s="36"/>
      <c r="C221" s="37"/>
      <c r="D221" s="193" t="s">
        <v>169</v>
      </c>
      <c r="E221" s="37"/>
      <c r="F221" s="194" t="s">
        <v>401</v>
      </c>
      <c r="G221" s="37"/>
      <c r="H221" s="37"/>
      <c r="I221" s="195"/>
      <c r="J221" s="37"/>
      <c r="K221" s="37"/>
      <c r="L221" s="40"/>
      <c r="M221" s="196"/>
      <c r="N221" s="197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7" t="s">
        <v>169</v>
      </c>
      <c r="AU221" s="17" t="s">
        <v>91</v>
      </c>
    </row>
    <row r="222" spans="1:65" s="15" customFormat="1" ht="11.25">
      <c r="B222" s="230"/>
      <c r="C222" s="231"/>
      <c r="D222" s="193" t="s">
        <v>171</v>
      </c>
      <c r="E222" s="232" t="s">
        <v>79</v>
      </c>
      <c r="F222" s="233" t="s">
        <v>402</v>
      </c>
      <c r="G222" s="231"/>
      <c r="H222" s="232" t="s">
        <v>79</v>
      </c>
      <c r="I222" s="234"/>
      <c r="J222" s="231"/>
      <c r="K222" s="231"/>
      <c r="L222" s="235"/>
      <c r="M222" s="236"/>
      <c r="N222" s="237"/>
      <c r="O222" s="237"/>
      <c r="P222" s="237"/>
      <c r="Q222" s="237"/>
      <c r="R222" s="237"/>
      <c r="S222" s="237"/>
      <c r="T222" s="238"/>
      <c r="AT222" s="239" t="s">
        <v>171</v>
      </c>
      <c r="AU222" s="239" t="s">
        <v>91</v>
      </c>
      <c r="AV222" s="15" t="s">
        <v>89</v>
      </c>
      <c r="AW222" s="15" t="s">
        <v>42</v>
      </c>
      <c r="AX222" s="15" t="s">
        <v>81</v>
      </c>
      <c r="AY222" s="239" t="s">
        <v>159</v>
      </c>
    </row>
    <row r="223" spans="1:65" s="13" customFormat="1" ht="11.25">
      <c r="B223" s="198"/>
      <c r="C223" s="199"/>
      <c r="D223" s="193" t="s">
        <v>171</v>
      </c>
      <c r="E223" s="200" t="s">
        <v>79</v>
      </c>
      <c r="F223" s="201" t="s">
        <v>403</v>
      </c>
      <c r="G223" s="199"/>
      <c r="H223" s="202">
        <v>23.1</v>
      </c>
      <c r="I223" s="203"/>
      <c r="J223" s="199"/>
      <c r="K223" s="199"/>
      <c r="L223" s="204"/>
      <c r="M223" s="205"/>
      <c r="N223" s="206"/>
      <c r="O223" s="206"/>
      <c r="P223" s="206"/>
      <c r="Q223" s="206"/>
      <c r="R223" s="206"/>
      <c r="S223" s="206"/>
      <c r="T223" s="207"/>
      <c r="AT223" s="208" t="s">
        <v>171</v>
      </c>
      <c r="AU223" s="208" t="s">
        <v>91</v>
      </c>
      <c r="AV223" s="13" t="s">
        <v>91</v>
      </c>
      <c r="AW223" s="13" t="s">
        <v>42</v>
      </c>
      <c r="AX223" s="13" t="s">
        <v>81</v>
      </c>
      <c r="AY223" s="208" t="s">
        <v>159</v>
      </c>
    </row>
    <row r="224" spans="1:65" s="15" customFormat="1" ht="11.25">
      <c r="B224" s="230"/>
      <c r="C224" s="231"/>
      <c r="D224" s="193" t="s">
        <v>171</v>
      </c>
      <c r="E224" s="232" t="s">
        <v>79</v>
      </c>
      <c r="F224" s="233" t="s">
        <v>404</v>
      </c>
      <c r="G224" s="231"/>
      <c r="H224" s="232" t="s">
        <v>79</v>
      </c>
      <c r="I224" s="234"/>
      <c r="J224" s="231"/>
      <c r="K224" s="231"/>
      <c r="L224" s="235"/>
      <c r="M224" s="236"/>
      <c r="N224" s="237"/>
      <c r="O224" s="237"/>
      <c r="P224" s="237"/>
      <c r="Q224" s="237"/>
      <c r="R224" s="237"/>
      <c r="S224" s="237"/>
      <c r="T224" s="238"/>
      <c r="AT224" s="239" t="s">
        <v>171</v>
      </c>
      <c r="AU224" s="239" t="s">
        <v>91</v>
      </c>
      <c r="AV224" s="15" t="s">
        <v>89</v>
      </c>
      <c r="AW224" s="15" t="s">
        <v>42</v>
      </c>
      <c r="AX224" s="15" t="s">
        <v>81</v>
      </c>
      <c r="AY224" s="239" t="s">
        <v>159</v>
      </c>
    </row>
    <row r="225" spans="1:65" s="13" customFormat="1" ht="11.25">
      <c r="B225" s="198"/>
      <c r="C225" s="199"/>
      <c r="D225" s="193" t="s">
        <v>171</v>
      </c>
      <c r="E225" s="200" t="s">
        <v>79</v>
      </c>
      <c r="F225" s="201" t="s">
        <v>405</v>
      </c>
      <c r="G225" s="199"/>
      <c r="H225" s="202">
        <v>95.85</v>
      </c>
      <c r="I225" s="203"/>
      <c r="J225" s="199"/>
      <c r="K225" s="199"/>
      <c r="L225" s="204"/>
      <c r="M225" s="205"/>
      <c r="N225" s="206"/>
      <c r="O225" s="206"/>
      <c r="P225" s="206"/>
      <c r="Q225" s="206"/>
      <c r="R225" s="206"/>
      <c r="S225" s="206"/>
      <c r="T225" s="207"/>
      <c r="AT225" s="208" t="s">
        <v>171</v>
      </c>
      <c r="AU225" s="208" t="s">
        <v>91</v>
      </c>
      <c r="AV225" s="13" t="s">
        <v>91</v>
      </c>
      <c r="AW225" s="13" t="s">
        <v>42</v>
      </c>
      <c r="AX225" s="13" t="s">
        <v>81</v>
      </c>
      <c r="AY225" s="208" t="s">
        <v>159</v>
      </c>
    </row>
    <row r="226" spans="1:65" s="15" customFormat="1" ht="11.25">
      <c r="B226" s="230"/>
      <c r="C226" s="231"/>
      <c r="D226" s="193" t="s">
        <v>171</v>
      </c>
      <c r="E226" s="232" t="s">
        <v>79</v>
      </c>
      <c r="F226" s="233" t="s">
        <v>406</v>
      </c>
      <c r="G226" s="231"/>
      <c r="H226" s="232" t="s">
        <v>79</v>
      </c>
      <c r="I226" s="234"/>
      <c r="J226" s="231"/>
      <c r="K226" s="231"/>
      <c r="L226" s="235"/>
      <c r="M226" s="236"/>
      <c r="N226" s="237"/>
      <c r="O226" s="237"/>
      <c r="P226" s="237"/>
      <c r="Q226" s="237"/>
      <c r="R226" s="237"/>
      <c r="S226" s="237"/>
      <c r="T226" s="238"/>
      <c r="AT226" s="239" t="s">
        <v>171</v>
      </c>
      <c r="AU226" s="239" t="s">
        <v>91</v>
      </c>
      <c r="AV226" s="15" t="s">
        <v>89</v>
      </c>
      <c r="AW226" s="15" t="s">
        <v>42</v>
      </c>
      <c r="AX226" s="15" t="s">
        <v>81</v>
      </c>
      <c r="AY226" s="239" t="s">
        <v>159</v>
      </c>
    </row>
    <row r="227" spans="1:65" s="13" customFormat="1" ht="11.25">
      <c r="B227" s="198"/>
      <c r="C227" s="199"/>
      <c r="D227" s="193" t="s">
        <v>171</v>
      </c>
      <c r="E227" s="200" t="s">
        <v>79</v>
      </c>
      <c r="F227" s="201" t="s">
        <v>407</v>
      </c>
      <c r="G227" s="199"/>
      <c r="H227" s="202">
        <v>2342</v>
      </c>
      <c r="I227" s="203"/>
      <c r="J227" s="199"/>
      <c r="K227" s="199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171</v>
      </c>
      <c r="AU227" s="208" t="s">
        <v>91</v>
      </c>
      <c r="AV227" s="13" t="s">
        <v>91</v>
      </c>
      <c r="AW227" s="13" t="s">
        <v>42</v>
      </c>
      <c r="AX227" s="13" t="s">
        <v>81</v>
      </c>
      <c r="AY227" s="208" t="s">
        <v>159</v>
      </c>
    </row>
    <row r="228" spans="1:65" s="14" customFormat="1" ht="11.25">
      <c r="B228" s="219"/>
      <c r="C228" s="220"/>
      <c r="D228" s="193" t="s">
        <v>171</v>
      </c>
      <c r="E228" s="221" t="s">
        <v>79</v>
      </c>
      <c r="F228" s="222" t="s">
        <v>272</v>
      </c>
      <c r="G228" s="220"/>
      <c r="H228" s="223">
        <v>2460.9499999999998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171</v>
      </c>
      <c r="AU228" s="229" t="s">
        <v>91</v>
      </c>
      <c r="AV228" s="14" t="s">
        <v>165</v>
      </c>
      <c r="AW228" s="14" t="s">
        <v>42</v>
      </c>
      <c r="AX228" s="14" t="s">
        <v>89</v>
      </c>
      <c r="AY228" s="229" t="s">
        <v>159</v>
      </c>
    </row>
    <row r="229" spans="1:65" s="2" customFormat="1" ht="14.45" customHeight="1">
      <c r="A229" s="35"/>
      <c r="B229" s="36"/>
      <c r="C229" s="180" t="s">
        <v>408</v>
      </c>
      <c r="D229" s="180" t="s">
        <v>161</v>
      </c>
      <c r="E229" s="181" t="s">
        <v>409</v>
      </c>
      <c r="F229" s="182" t="s">
        <v>410</v>
      </c>
      <c r="G229" s="183" t="s">
        <v>118</v>
      </c>
      <c r="H229" s="184">
        <v>675</v>
      </c>
      <c r="I229" s="185"/>
      <c r="J229" s="186">
        <f>ROUND(I229*H229,2)</f>
        <v>0</v>
      </c>
      <c r="K229" s="182" t="s">
        <v>164</v>
      </c>
      <c r="L229" s="40"/>
      <c r="M229" s="187" t="s">
        <v>79</v>
      </c>
      <c r="N229" s="188" t="s">
        <v>51</v>
      </c>
      <c r="O229" s="65"/>
      <c r="P229" s="189">
        <f>O229*H229</f>
        <v>0</v>
      </c>
      <c r="Q229" s="189">
        <v>0.34499999999999997</v>
      </c>
      <c r="R229" s="189">
        <f>Q229*H229</f>
        <v>232.87499999999997</v>
      </c>
      <c r="S229" s="189">
        <v>0</v>
      </c>
      <c r="T229" s="19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1" t="s">
        <v>165</v>
      </c>
      <c r="AT229" s="191" t="s">
        <v>161</v>
      </c>
      <c r="AU229" s="191" t="s">
        <v>91</v>
      </c>
      <c r="AY229" s="17" t="s">
        <v>159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7" t="s">
        <v>89</v>
      </c>
      <c r="BK229" s="192">
        <f>ROUND(I229*H229,2)</f>
        <v>0</v>
      </c>
      <c r="BL229" s="17" t="s">
        <v>165</v>
      </c>
      <c r="BM229" s="191" t="s">
        <v>411</v>
      </c>
    </row>
    <row r="230" spans="1:65" s="2" customFormat="1" ht="68.25">
      <c r="A230" s="35"/>
      <c r="B230" s="36"/>
      <c r="C230" s="37"/>
      <c r="D230" s="193" t="s">
        <v>167</v>
      </c>
      <c r="E230" s="37"/>
      <c r="F230" s="194" t="s">
        <v>412</v>
      </c>
      <c r="G230" s="37"/>
      <c r="H230" s="37"/>
      <c r="I230" s="195"/>
      <c r="J230" s="37"/>
      <c r="K230" s="37"/>
      <c r="L230" s="40"/>
      <c r="M230" s="196"/>
      <c r="N230" s="197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7" t="s">
        <v>167</v>
      </c>
      <c r="AU230" s="17" t="s">
        <v>91</v>
      </c>
    </row>
    <row r="231" spans="1:65" s="13" customFormat="1" ht="11.25">
      <c r="B231" s="198"/>
      <c r="C231" s="199"/>
      <c r="D231" s="193" t="s">
        <v>171</v>
      </c>
      <c r="E231" s="200" t="s">
        <v>79</v>
      </c>
      <c r="F231" s="201" t="s">
        <v>413</v>
      </c>
      <c r="G231" s="199"/>
      <c r="H231" s="202">
        <v>675</v>
      </c>
      <c r="I231" s="203"/>
      <c r="J231" s="199"/>
      <c r="K231" s="199"/>
      <c r="L231" s="204"/>
      <c r="M231" s="205"/>
      <c r="N231" s="206"/>
      <c r="O231" s="206"/>
      <c r="P231" s="206"/>
      <c r="Q231" s="206"/>
      <c r="R231" s="206"/>
      <c r="S231" s="206"/>
      <c r="T231" s="207"/>
      <c r="AT231" s="208" t="s">
        <v>171</v>
      </c>
      <c r="AU231" s="208" t="s">
        <v>91</v>
      </c>
      <c r="AV231" s="13" t="s">
        <v>91</v>
      </c>
      <c r="AW231" s="13" t="s">
        <v>42</v>
      </c>
      <c r="AX231" s="13" t="s">
        <v>89</v>
      </c>
      <c r="AY231" s="208" t="s">
        <v>159</v>
      </c>
    </row>
    <row r="232" spans="1:65" s="2" customFormat="1" ht="14.45" customHeight="1">
      <c r="A232" s="35"/>
      <c r="B232" s="36"/>
      <c r="C232" s="180" t="s">
        <v>414</v>
      </c>
      <c r="D232" s="180" t="s">
        <v>161</v>
      </c>
      <c r="E232" s="181" t="s">
        <v>415</v>
      </c>
      <c r="F232" s="182" t="s">
        <v>416</v>
      </c>
      <c r="G232" s="183" t="s">
        <v>118</v>
      </c>
      <c r="H232" s="184">
        <v>5</v>
      </c>
      <c r="I232" s="185"/>
      <c r="J232" s="186">
        <f>ROUND(I232*H232,2)</f>
        <v>0</v>
      </c>
      <c r="K232" s="182" t="s">
        <v>164</v>
      </c>
      <c r="L232" s="40"/>
      <c r="M232" s="187" t="s">
        <v>79</v>
      </c>
      <c r="N232" s="188" t="s">
        <v>51</v>
      </c>
      <c r="O232" s="65"/>
      <c r="P232" s="189">
        <f>O232*H232</f>
        <v>0</v>
      </c>
      <c r="Q232" s="189">
        <v>0.40799999999999997</v>
      </c>
      <c r="R232" s="189">
        <f>Q232*H232</f>
        <v>2.04</v>
      </c>
      <c r="S232" s="189">
        <v>0</v>
      </c>
      <c r="T232" s="19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1" t="s">
        <v>165</v>
      </c>
      <c r="AT232" s="191" t="s">
        <v>161</v>
      </c>
      <c r="AU232" s="191" t="s">
        <v>91</v>
      </c>
      <c r="AY232" s="17" t="s">
        <v>159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7" t="s">
        <v>89</v>
      </c>
      <c r="BK232" s="192">
        <f>ROUND(I232*H232,2)</f>
        <v>0</v>
      </c>
      <c r="BL232" s="17" t="s">
        <v>165</v>
      </c>
      <c r="BM232" s="191" t="s">
        <v>417</v>
      </c>
    </row>
    <row r="233" spans="1:65" s="13" customFormat="1" ht="11.25">
      <c r="B233" s="198"/>
      <c r="C233" s="199"/>
      <c r="D233" s="193" t="s">
        <v>171</v>
      </c>
      <c r="E233" s="200" t="s">
        <v>79</v>
      </c>
      <c r="F233" s="201" t="s">
        <v>418</v>
      </c>
      <c r="G233" s="199"/>
      <c r="H233" s="202">
        <v>5</v>
      </c>
      <c r="I233" s="203"/>
      <c r="J233" s="199"/>
      <c r="K233" s="199"/>
      <c r="L233" s="204"/>
      <c r="M233" s="205"/>
      <c r="N233" s="206"/>
      <c r="O233" s="206"/>
      <c r="P233" s="206"/>
      <c r="Q233" s="206"/>
      <c r="R233" s="206"/>
      <c r="S233" s="206"/>
      <c r="T233" s="207"/>
      <c r="AT233" s="208" t="s">
        <v>171</v>
      </c>
      <c r="AU233" s="208" t="s">
        <v>91</v>
      </c>
      <c r="AV233" s="13" t="s">
        <v>91</v>
      </c>
      <c r="AW233" s="13" t="s">
        <v>42</v>
      </c>
      <c r="AX233" s="13" t="s">
        <v>89</v>
      </c>
      <c r="AY233" s="208" t="s">
        <v>159</v>
      </c>
    </row>
    <row r="234" spans="1:65" s="2" customFormat="1" ht="14.45" customHeight="1">
      <c r="A234" s="35"/>
      <c r="B234" s="36"/>
      <c r="C234" s="180" t="s">
        <v>419</v>
      </c>
      <c r="D234" s="180" t="s">
        <v>161</v>
      </c>
      <c r="E234" s="181" t="s">
        <v>420</v>
      </c>
      <c r="F234" s="182" t="s">
        <v>421</v>
      </c>
      <c r="G234" s="183" t="s">
        <v>118</v>
      </c>
      <c r="H234" s="184">
        <v>4173</v>
      </c>
      <c r="I234" s="185"/>
      <c r="J234" s="186">
        <f>ROUND(I234*H234,2)</f>
        <v>0</v>
      </c>
      <c r="K234" s="182" t="s">
        <v>164</v>
      </c>
      <c r="L234" s="40"/>
      <c r="M234" s="187" t="s">
        <v>79</v>
      </c>
      <c r="N234" s="188" t="s">
        <v>51</v>
      </c>
      <c r="O234" s="65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1" t="s">
        <v>165</v>
      </c>
      <c r="AT234" s="191" t="s">
        <v>161</v>
      </c>
      <c r="AU234" s="191" t="s">
        <v>91</v>
      </c>
      <c r="AY234" s="17" t="s">
        <v>159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7" t="s">
        <v>89</v>
      </c>
      <c r="BK234" s="192">
        <f>ROUND(I234*H234,2)</f>
        <v>0</v>
      </c>
      <c r="BL234" s="17" t="s">
        <v>165</v>
      </c>
      <c r="BM234" s="191" t="s">
        <v>422</v>
      </c>
    </row>
    <row r="235" spans="1:65" s="2" customFormat="1" ht="39">
      <c r="A235" s="35"/>
      <c r="B235" s="36"/>
      <c r="C235" s="37"/>
      <c r="D235" s="193" t="s">
        <v>167</v>
      </c>
      <c r="E235" s="37"/>
      <c r="F235" s="194" t="s">
        <v>423</v>
      </c>
      <c r="G235" s="37"/>
      <c r="H235" s="37"/>
      <c r="I235" s="195"/>
      <c r="J235" s="37"/>
      <c r="K235" s="37"/>
      <c r="L235" s="40"/>
      <c r="M235" s="196"/>
      <c r="N235" s="197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7" t="s">
        <v>167</v>
      </c>
      <c r="AU235" s="17" t="s">
        <v>91</v>
      </c>
    </row>
    <row r="236" spans="1:65" s="13" customFormat="1" ht="11.25">
      <c r="B236" s="198"/>
      <c r="C236" s="199"/>
      <c r="D236" s="193" t="s">
        <v>171</v>
      </c>
      <c r="E236" s="200" t="s">
        <v>79</v>
      </c>
      <c r="F236" s="201" t="s">
        <v>127</v>
      </c>
      <c r="G236" s="199"/>
      <c r="H236" s="202">
        <v>4046</v>
      </c>
      <c r="I236" s="203"/>
      <c r="J236" s="199"/>
      <c r="K236" s="199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171</v>
      </c>
      <c r="AU236" s="208" t="s">
        <v>91</v>
      </c>
      <c r="AV236" s="13" t="s">
        <v>91</v>
      </c>
      <c r="AW236" s="13" t="s">
        <v>42</v>
      </c>
      <c r="AX236" s="13" t="s">
        <v>81</v>
      </c>
      <c r="AY236" s="208" t="s">
        <v>159</v>
      </c>
    </row>
    <row r="237" spans="1:65" s="13" customFormat="1" ht="11.25">
      <c r="B237" s="198"/>
      <c r="C237" s="199"/>
      <c r="D237" s="193" t="s">
        <v>171</v>
      </c>
      <c r="E237" s="200" t="s">
        <v>79</v>
      </c>
      <c r="F237" s="201" t="s">
        <v>124</v>
      </c>
      <c r="G237" s="199"/>
      <c r="H237" s="202">
        <v>127</v>
      </c>
      <c r="I237" s="203"/>
      <c r="J237" s="199"/>
      <c r="K237" s="199"/>
      <c r="L237" s="204"/>
      <c r="M237" s="205"/>
      <c r="N237" s="206"/>
      <c r="O237" s="206"/>
      <c r="P237" s="206"/>
      <c r="Q237" s="206"/>
      <c r="R237" s="206"/>
      <c r="S237" s="206"/>
      <c r="T237" s="207"/>
      <c r="AT237" s="208" t="s">
        <v>171</v>
      </c>
      <c r="AU237" s="208" t="s">
        <v>91</v>
      </c>
      <c r="AV237" s="13" t="s">
        <v>91</v>
      </c>
      <c r="AW237" s="13" t="s">
        <v>42</v>
      </c>
      <c r="AX237" s="13" t="s">
        <v>81</v>
      </c>
      <c r="AY237" s="208" t="s">
        <v>159</v>
      </c>
    </row>
    <row r="238" spans="1:65" s="14" customFormat="1" ht="11.25">
      <c r="B238" s="219"/>
      <c r="C238" s="220"/>
      <c r="D238" s="193" t="s">
        <v>171</v>
      </c>
      <c r="E238" s="221" t="s">
        <v>79</v>
      </c>
      <c r="F238" s="222" t="s">
        <v>272</v>
      </c>
      <c r="G238" s="220"/>
      <c r="H238" s="223">
        <v>4173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171</v>
      </c>
      <c r="AU238" s="229" t="s">
        <v>91</v>
      </c>
      <c r="AV238" s="14" t="s">
        <v>165</v>
      </c>
      <c r="AW238" s="14" t="s">
        <v>42</v>
      </c>
      <c r="AX238" s="14" t="s">
        <v>89</v>
      </c>
      <c r="AY238" s="229" t="s">
        <v>159</v>
      </c>
    </row>
    <row r="239" spans="1:65" s="2" customFormat="1" ht="14.45" customHeight="1">
      <c r="A239" s="35"/>
      <c r="B239" s="36"/>
      <c r="C239" s="180" t="s">
        <v>424</v>
      </c>
      <c r="D239" s="180" t="s">
        <v>161</v>
      </c>
      <c r="E239" s="181" t="s">
        <v>425</v>
      </c>
      <c r="F239" s="182" t="s">
        <v>426</v>
      </c>
      <c r="G239" s="183" t="s">
        <v>118</v>
      </c>
      <c r="H239" s="184">
        <v>8219</v>
      </c>
      <c r="I239" s="185"/>
      <c r="J239" s="186">
        <f>ROUND(I239*H239,2)</f>
        <v>0</v>
      </c>
      <c r="K239" s="182" t="s">
        <v>164</v>
      </c>
      <c r="L239" s="40"/>
      <c r="M239" s="187" t="s">
        <v>79</v>
      </c>
      <c r="N239" s="188" t="s">
        <v>51</v>
      </c>
      <c r="O239" s="65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1" t="s">
        <v>165</v>
      </c>
      <c r="AT239" s="191" t="s">
        <v>161</v>
      </c>
      <c r="AU239" s="191" t="s">
        <v>91</v>
      </c>
      <c r="AY239" s="17" t="s">
        <v>159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7" t="s">
        <v>89</v>
      </c>
      <c r="BK239" s="192">
        <f>ROUND(I239*H239,2)</f>
        <v>0</v>
      </c>
      <c r="BL239" s="17" t="s">
        <v>165</v>
      </c>
      <c r="BM239" s="191" t="s">
        <v>427</v>
      </c>
    </row>
    <row r="240" spans="1:65" s="13" customFormat="1" ht="11.25">
      <c r="B240" s="198"/>
      <c r="C240" s="199"/>
      <c r="D240" s="193" t="s">
        <v>171</v>
      </c>
      <c r="E240" s="200" t="s">
        <v>79</v>
      </c>
      <c r="F240" s="201" t="s">
        <v>385</v>
      </c>
      <c r="G240" s="199"/>
      <c r="H240" s="202">
        <v>8092</v>
      </c>
      <c r="I240" s="203"/>
      <c r="J240" s="199"/>
      <c r="K240" s="199"/>
      <c r="L240" s="204"/>
      <c r="M240" s="205"/>
      <c r="N240" s="206"/>
      <c r="O240" s="206"/>
      <c r="P240" s="206"/>
      <c r="Q240" s="206"/>
      <c r="R240" s="206"/>
      <c r="S240" s="206"/>
      <c r="T240" s="207"/>
      <c r="AT240" s="208" t="s">
        <v>171</v>
      </c>
      <c r="AU240" s="208" t="s">
        <v>91</v>
      </c>
      <c r="AV240" s="13" t="s">
        <v>91</v>
      </c>
      <c r="AW240" s="13" t="s">
        <v>42</v>
      </c>
      <c r="AX240" s="13" t="s">
        <v>81</v>
      </c>
      <c r="AY240" s="208" t="s">
        <v>159</v>
      </c>
    </row>
    <row r="241" spans="1:65" s="13" customFormat="1" ht="11.25">
      <c r="B241" s="198"/>
      <c r="C241" s="199"/>
      <c r="D241" s="193" t="s">
        <v>171</v>
      </c>
      <c r="E241" s="200" t="s">
        <v>79</v>
      </c>
      <c r="F241" s="201" t="s">
        <v>124</v>
      </c>
      <c r="G241" s="199"/>
      <c r="H241" s="202">
        <v>127</v>
      </c>
      <c r="I241" s="203"/>
      <c r="J241" s="199"/>
      <c r="K241" s="199"/>
      <c r="L241" s="204"/>
      <c r="M241" s="205"/>
      <c r="N241" s="206"/>
      <c r="O241" s="206"/>
      <c r="P241" s="206"/>
      <c r="Q241" s="206"/>
      <c r="R241" s="206"/>
      <c r="S241" s="206"/>
      <c r="T241" s="207"/>
      <c r="AT241" s="208" t="s">
        <v>171</v>
      </c>
      <c r="AU241" s="208" t="s">
        <v>91</v>
      </c>
      <c r="AV241" s="13" t="s">
        <v>91</v>
      </c>
      <c r="AW241" s="13" t="s">
        <v>42</v>
      </c>
      <c r="AX241" s="13" t="s">
        <v>81</v>
      </c>
      <c r="AY241" s="208" t="s">
        <v>159</v>
      </c>
    </row>
    <row r="242" spans="1:65" s="14" customFormat="1" ht="11.25">
      <c r="B242" s="219"/>
      <c r="C242" s="220"/>
      <c r="D242" s="193" t="s">
        <v>171</v>
      </c>
      <c r="E242" s="221" t="s">
        <v>79</v>
      </c>
      <c r="F242" s="222" t="s">
        <v>272</v>
      </c>
      <c r="G242" s="220"/>
      <c r="H242" s="223">
        <v>8219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171</v>
      </c>
      <c r="AU242" s="229" t="s">
        <v>91</v>
      </c>
      <c r="AV242" s="14" t="s">
        <v>165</v>
      </c>
      <c r="AW242" s="14" t="s">
        <v>42</v>
      </c>
      <c r="AX242" s="14" t="s">
        <v>89</v>
      </c>
      <c r="AY242" s="229" t="s">
        <v>159</v>
      </c>
    </row>
    <row r="243" spans="1:65" s="2" customFormat="1" ht="24.2" customHeight="1">
      <c r="A243" s="35"/>
      <c r="B243" s="36"/>
      <c r="C243" s="180" t="s">
        <v>428</v>
      </c>
      <c r="D243" s="180" t="s">
        <v>161</v>
      </c>
      <c r="E243" s="181" t="s">
        <v>429</v>
      </c>
      <c r="F243" s="182" t="s">
        <v>430</v>
      </c>
      <c r="G243" s="183" t="s">
        <v>118</v>
      </c>
      <c r="H243" s="184">
        <v>4046</v>
      </c>
      <c r="I243" s="185"/>
      <c r="J243" s="186">
        <f>ROUND(I243*H243,2)</f>
        <v>0</v>
      </c>
      <c r="K243" s="182" t="s">
        <v>164</v>
      </c>
      <c r="L243" s="40"/>
      <c r="M243" s="187" t="s">
        <v>79</v>
      </c>
      <c r="N243" s="188" t="s">
        <v>51</v>
      </c>
      <c r="O243" s="65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1" t="s">
        <v>165</v>
      </c>
      <c r="AT243" s="191" t="s">
        <v>161</v>
      </c>
      <c r="AU243" s="191" t="s">
        <v>91</v>
      </c>
      <c r="AY243" s="17" t="s">
        <v>159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7" t="s">
        <v>89</v>
      </c>
      <c r="BK243" s="192">
        <f>ROUND(I243*H243,2)</f>
        <v>0</v>
      </c>
      <c r="BL243" s="17" t="s">
        <v>165</v>
      </c>
      <c r="BM243" s="191" t="s">
        <v>431</v>
      </c>
    </row>
    <row r="244" spans="1:65" s="13" customFormat="1" ht="11.25">
      <c r="B244" s="198"/>
      <c r="C244" s="199"/>
      <c r="D244" s="193" t="s">
        <v>171</v>
      </c>
      <c r="E244" s="200" t="s">
        <v>127</v>
      </c>
      <c r="F244" s="201" t="s">
        <v>432</v>
      </c>
      <c r="G244" s="199"/>
      <c r="H244" s="202">
        <v>4046</v>
      </c>
      <c r="I244" s="203"/>
      <c r="J244" s="199"/>
      <c r="K244" s="199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171</v>
      </c>
      <c r="AU244" s="208" t="s">
        <v>91</v>
      </c>
      <c r="AV244" s="13" t="s">
        <v>91</v>
      </c>
      <c r="AW244" s="13" t="s">
        <v>42</v>
      </c>
      <c r="AX244" s="13" t="s">
        <v>89</v>
      </c>
      <c r="AY244" s="208" t="s">
        <v>159</v>
      </c>
    </row>
    <row r="245" spans="1:65" s="2" customFormat="1" ht="24.2" customHeight="1">
      <c r="A245" s="35"/>
      <c r="B245" s="36"/>
      <c r="C245" s="180" t="s">
        <v>433</v>
      </c>
      <c r="D245" s="180" t="s">
        <v>161</v>
      </c>
      <c r="E245" s="181" t="s">
        <v>434</v>
      </c>
      <c r="F245" s="182" t="s">
        <v>435</v>
      </c>
      <c r="G245" s="183" t="s">
        <v>118</v>
      </c>
      <c r="H245" s="184">
        <v>363.37</v>
      </c>
      <c r="I245" s="185"/>
      <c r="J245" s="186">
        <f>ROUND(I245*H245,2)</f>
        <v>0</v>
      </c>
      <c r="K245" s="182" t="s">
        <v>164</v>
      </c>
      <c r="L245" s="40"/>
      <c r="M245" s="187" t="s">
        <v>79</v>
      </c>
      <c r="N245" s="188" t="s">
        <v>51</v>
      </c>
      <c r="O245" s="65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1" t="s">
        <v>165</v>
      </c>
      <c r="AT245" s="191" t="s">
        <v>161</v>
      </c>
      <c r="AU245" s="191" t="s">
        <v>91</v>
      </c>
      <c r="AY245" s="17" t="s">
        <v>159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7" t="s">
        <v>89</v>
      </c>
      <c r="BK245" s="192">
        <f>ROUND(I245*H245,2)</f>
        <v>0</v>
      </c>
      <c r="BL245" s="17" t="s">
        <v>165</v>
      </c>
      <c r="BM245" s="191" t="s">
        <v>436</v>
      </c>
    </row>
    <row r="246" spans="1:65" s="13" customFormat="1" ht="11.25">
      <c r="B246" s="198"/>
      <c r="C246" s="199"/>
      <c r="D246" s="193" t="s">
        <v>171</v>
      </c>
      <c r="E246" s="200" t="s">
        <v>116</v>
      </c>
      <c r="F246" s="201" t="s">
        <v>437</v>
      </c>
      <c r="G246" s="199"/>
      <c r="H246" s="202">
        <v>385</v>
      </c>
      <c r="I246" s="203"/>
      <c r="J246" s="199"/>
      <c r="K246" s="199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171</v>
      </c>
      <c r="AU246" s="208" t="s">
        <v>91</v>
      </c>
      <c r="AV246" s="13" t="s">
        <v>91</v>
      </c>
      <c r="AW246" s="13" t="s">
        <v>42</v>
      </c>
      <c r="AX246" s="13" t="s">
        <v>81</v>
      </c>
      <c r="AY246" s="208" t="s">
        <v>159</v>
      </c>
    </row>
    <row r="247" spans="1:65" s="13" customFormat="1" ht="11.25">
      <c r="B247" s="198"/>
      <c r="C247" s="199"/>
      <c r="D247" s="193" t="s">
        <v>171</v>
      </c>
      <c r="E247" s="200" t="s">
        <v>79</v>
      </c>
      <c r="F247" s="201" t="s">
        <v>438</v>
      </c>
      <c r="G247" s="199"/>
      <c r="H247" s="202">
        <v>-21.63</v>
      </c>
      <c r="I247" s="203"/>
      <c r="J247" s="199"/>
      <c r="K247" s="199"/>
      <c r="L247" s="204"/>
      <c r="M247" s="205"/>
      <c r="N247" s="206"/>
      <c r="O247" s="206"/>
      <c r="P247" s="206"/>
      <c r="Q247" s="206"/>
      <c r="R247" s="206"/>
      <c r="S247" s="206"/>
      <c r="T247" s="207"/>
      <c r="AT247" s="208" t="s">
        <v>171</v>
      </c>
      <c r="AU247" s="208" t="s">
        <v>91</v>
      </c>
      <c r="AV247" s="13" t="s">
        <v>91</v>
      </c>
      <c r="AW247" s="13" t="s">
        <v>42</v>
      </c>
      <c r="AX247" s="13" t="s">
        <v>81</v>
      </c>
      <c r="AY247" s="208" t="s">
        <v>159</v>
      </c>
    </row>
    <row r="248" spans="1:65" s="14" customFormat="1" ht="11.25">
      <c r="B248" s="219"/>
      <c r="C248" s="220"/>
      <c r="D248" s="193" t="s">
        <v>171</v>
      </c>
      <c r="E248" s="221" t="s">
        <v>79</v>
      </c>
      <c r="F248" s="222" t="s">
        <v>272</v>
      </c>
      <c r="G248" s="220"/>
      <c r="H248" s="223">
        <v>363.37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171</v>
      </c>
      <c r="AU248" s="229" t="s">
        <v>91</v>
      </c>
      <c r="AV248" s="14" t="s">
        <v>165</v>
      </c>
      <c r="AW248" s="14" t="s">
        <v>42</v>
      </c>
      <c r="AX248" s="14" t="s">
        <v>89</v>
      </c>
      <c r="AY248" s="229" t="s">
        <v>159</v>
      </c>
    </row>
    <row r="249" spans="1:65" s="2" customFormat="1" ht="24.2" customHeight="1">
      <c r="A249" s="35"/>
      <c r="B249" s="36"/>
      <c r="C249" s="180" t="s">
        <v>439</v>
      </c>
      <c r="D249" s="180" t="s">
        <v>161</v>
      </c>
      <c r="E249" s="181" t="s">
        <v>440</v>
      </c>
      <c r="F249" s="182" t="s">
        <v>441</v>
      </c>
      <c r="G249" s="183" t="s">
        <v>118</v>
      </c>
      <c r="H249" s="184">
        <v>127</v>
      </c>
      <c r="I249" s="185"/>
      <c r="J249" s="186">
        <f>ROUND(I249*H249,2)</f>
        <v>0</v>
      </c>
      <c r="K249" s="182" t="s">
        <v>164</v>
      </c>
      <c r="L249" s="40"/>
      <c r="M249" s="187" t="s">
        <v>79</v>
      </c>
      <c r="N249" s="188" t="s">
        <v>51</v>
      </c>
      <c r="O249" s="65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1" t="s">
        <v>165</v>
      </c>
      <c r="AT249" s="191" t="s">
        <v>161</v>
      </c>
      <c r="AU249" s="191" t="s">
        <v>91</v>
      </c>
      <c r="AY249" s="17" t="s">
        <v>159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7" t="s">
        <v>89</v>
      </c>
      <c r="BK249" s="192">
        <f>ROUND(I249*H249,2)</f>
        <v>0</v>
      </c>
      <c r="BL249" s="17" t="s">
        <v>165</v>
      </c>
      <c r="BM249" s="191" t="s">
        <v>442</v>
      </c>
    </row>
    <row r="250" spans="1:65" s="2" customFormat="1" ht="48.75">
      <c r="A250" s="35"/>
      <c r="B250" s="36"/>
      <c r="C250" s="37"/>
      <c r="D250" s="193" t="s">
        <v>167</v>
      </c>
      <c r="E250" s="37"/>
      <c r="F250" s="194" t="s">
        <v>443</v>
      </c>
      <c r="G250" s="37"/>
      <c r="H250" s="37"/>
      <c r="I250" s="195"/>
      <c r="J250" s="37"/>
      <c r="K250" s="37"/>
      <c r="L250" s="40"/>
      <c r="M250" s="196"/>
      <c r="N250" s="197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7" t="s">
        <v>167</v>
      </c>
      <c r="AU250" s="17" t="s">
        <v>91</v>
      </c>
    </row>
    <row r="251" spans="1:65" s="13" customFormat="1" ht="11.25">
      <c r="B251" s="198"/>
      <c r="C251" s="199"/>
      <c r="D251" s="193" t="s">
        <v>171</v>
      </c>
      <c r="E251" s="200" t="s">
        <v>124</v>
      </c>
      <c r="F251" s="201" t="s">
        <v>444</v>
      </c>
      <c r="G251" s="199"/>
      <c r="H251" s="202">
        <v>127</v>
      </c>
      <c r="I251" s="203"/>
      <c r="J251" s="199"/>
      <c r="K251" s="199"/>
      <c r="L251" s="204"/>
      <c r="M251" s="205"/>
      <c r="N251" s="206"/>
      <c r="O251" s="206"/>
      <c r="P251" s="206"/>
      <c r="Q251" s="206"/>
      <c r="R251" s="206"/>
      <c r="S251" s="206"/>
      <c r="T251" s="207"/>
      <c r="AT251" s="208" t="s">
        <v>171</v>
      </c>
      <c r="AU251" s="208" t="s">
        <v>91</v>
      </c>
      <c r="AV251" s="13" t="s">
        <v>91</v>
      </c>
      <c r="AW251" s="13" t="s">
        <v>42</v>
      </c>
      <c r="AX251" s="13" t="s">
        <v>89</v>
      </c>
      <c r="AY251" s="208" t="s">
        <v>159</v>
      </c>
    </row>
    <row r="252" spans="1:65" s="2" customFormat="1" ht="24.2" customHeight="1">
      <c r="A252" s="35"/>
      <c r="B252" s="36"/>
      <c r="C252" s="180" t="s">
        <v>445</v>
      </c>
      <c r="D252" s="180" t="s">
        <v>161</v>
      </c>
      <c r="E252" s="181" t="s">
        <v>446</v>
      </c>
      <c r="F252" s="182" t="s">
        <v>447</v>
      </c>
      <c r="G252" s="183" t="s">
        <v>118</v>
      </c>
      <c r="H252" s="184">
        <v>4046</v>
      </c>
      <c r="I252" s="185"/>
      <c r="J252" s="186">
        <f>ROUND(I252*H252,2)</f>
        <v>0</v>
      </c>
      <c r="K252" s="182" t="s">
        <v>164</v>
      </c>
      <c r="L252" s="40"/>
      <c r="M252" s="187" t="s">
        <v>79</v>
      </c>
      <c r="N252" s="188" t="s">
        <v>51</v>
      </c>
      <c r="O252" s="65"/>
      <c r="P252" s="189">
        <f>O252*H252</f>
        <v>0</v>
      </c>
      <c r="Q252" s="189">
        <v>0</v>
      </c>
      <c r="R252" s="189">
        <f>Q252*H252</f>
        <v>0</v>
      </c>
      <c r="S252" s="189">
        <v>0</v>
      </c>
      <c r="T252" s="19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1" t="s">
        <v>165</v>
      </c>
      <c r="AT252" s="191" t="s">
        <v>161</v>
      </c>
      <c r="AU252" s="191" t="s">
        <v>91</v>
      </c>
      <c r="AY252" s="17" t="s">
        <v>159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7" t="s">
        <v>89</v>
      </c>
      <c r="BK252" s="192">
        <f>ROUND(I252*H252,2)</f>
        <v>0</v>
      </c>
      <c r="BL252" s="17" t="s">
        <v>165</v>
      </c>
      <c r="BM252" s="191" t="s">
        <v>448</v>
      </c>
    </row>
    <row r="253" spans="1:65" s="2" customFormat="1" ht="48.75">
      <c r="A253" s="35"/>
      <c r="B253" s="36"/>
      <c r="C253" s="37"/>
      <c r="D253" s="193" t="s">
        <v>167</v>
      </c>
      <c r="E253" s="37"/>
      <c r="F253" s="194" t="s">
        <v>449</v>
      </c>
      <c r="G253" s="37"/>
      <c r="H253" s="37"/>
      <c r="I253" s="195"/>
      <c r="J253" s="37"/>
      <c r="K253" s="37"/>
      <c r="L253" s="40"/>
      <c r="M253" s="196"/>
      <c r="N253" s="197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7" t="s">
        <v>167</v>
      </c>
      <c r="AU253" s="17" t="s">
        <v>91</v>
      </c>
    </row>
    <row r="254" spans="1:65" s="13" customFormat="1" ht="11.25">
      <c r="B254" s="198"/>
      <c r="C254" s="199"/>
      <c r="D254" s="193" t="s">
        <v>171</v>
      </c>
      <c r="E254" s="200" t="s">
        <v>79</v>
      </c>
      <c r="F254" s="201" t="s">
        <v>127</v>
      </c>
      <c r="G254" s="199"/>
      <c r="H254" s="202">
        <v>4046</v>
      </c>
      <c r="I254" s="203"/>
      <c r="J254" s="199"/>
      <c r="K254" s="199"/>
      <c r="L254" s="204"/>
      <c r="M254" s="205"/>
      <c r="N254" s="206"/>
      <c r="O254" s="206"/>
      <c r="P254" s="206"/>
      <c r="Q254" s="206"/>
      <c r="R254" s="206"/>
      <c r="S254" s="206"/>
      <c r="T254" s="207"/>
      <c r="AT254" s="208" t="s">
        <v>171</v>
      </c>
      <c r="AU254" s="208" t="s">
        <v>91</v>
      </c>
      <c r="AV254" s="13" t="s">
        <v>91</v>
      </c>
      <c r="AW254" s="13" t="s">
        <v>42</v>
      </c>
      <c r="AX254" s="13" t="s">
        <v>89</v>
      </c>
      <c r="AY254" s="208" t="s">
        <v>159</v>
      </c>
    </row>
    <row r="255" spans="1:65" s="2" customFormat="1" ht="24.2" customHeight="1">
      <c r="A255" s="35"/>
      <c r="B255" s="36"/>
      <c r="C255" s="180" t="s">
        <v>450</v>
      </c>
      <c r="D255" s="180" t="s">
        <v>161</v>
      </c>
      <c r="E255" s="181" t="s">
        <v>451</v>
      </c>
      <c r="F255" s="182" t="s">
        <v>452</v>
      </c>
      <c r="G255" s="183" t="s">
        <v>118</v>
      </c>
      <c r="H255" s="184">
        <v>638</v>
      </c>
      <c r="I255" s="185"/>
      <c r="J255" s="186">
        <f>ROUND(I255*H255,2)</f>
        <v>0</v>
      </c>
      <c r="K255" s="182" t="s">
        <v>164</v>
      </c>
      <c r="L255" s="40"/>
      <c r="M255" s="187" t="s">
        <v>79</v>
      </c>
      <c r="N255" s="188" t="s">
        <v>51</v>
      </c>
      <c r="O255" s="65"/>
      <c r="P255" s="189">
        <f>O255*H255</f>
        <v>0</v>
      </c>
      <c r="Q255" s="189">
        <v>0.1837</v>
      </c>
      <c r="R255" s="189">
        <f>Q255*H255</f>
        <v>117.20059999999999</v>
      </c>
      <c r="S255" s="189">
        <v>0</v>
      </c>
      <c r="T255" s="19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1" t="s">
        <v>165</v>
      </c>
      <c r="AT255" s="191" t="s">
        <v>161</v>
      </c>
      <c r="AU255" s="191" t="s">
        <v>91</v>
      </c>
      <c r="AY255" s="17" t="s">
        <v>159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7" t="s">
        <v>89</v>
      </c>
      <c r="BK255" s="192">
        <f>ROUND(I255*H255,2)</f>
        <v>0</v>
      </c>
      <c r="BL255" s="17" t="s">
        <v>165</v>
      </c>
      <c r="BM255" s="191" t="s">
        <v>453</v>
      </c>
    </row>
    <row r="256" spans="1:65" s="2" customFormat="1" ht="136.5">
      <c r="A256" s="35"/>
      <c r="B256" s="36"/>
      <c r="C256" s="37"/>
      <c r="D256" s="193" t="s">
        <v>167</v>
      </c>
      <c r="E256" s="37"/>
      <c r="F256" s="194" t="s">
        <v>454</v>
      </c>
      <c r="G256" s="37"/>
      <c r="H256" s="37"/>
      <c r="I256" s="195"/>
      <c r="J256" s="37"/>
      <c r="K256" s="37"/>
      <c r="L256" s="40"/>
      <c r="M256" s="196"/>
      <c r="N256" s="197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7" t="s">
        <v>167</v>
      </c>
      <c r="AU256" s="17" t="s">
        <v>91</v>
      </c>
    </row>
    <row r="257" spans="1:65" s="15" customFormat="1" ht="11.25">
      <c r="B257" s="230"/>
      <c r="C257" s="231"/>
      <c r="D257" s="193" t="s">
        <v>171</v>
      </c>
      <c r="E257" s="232" t="s">
        <v>79</v>
      </c>
      <c r="F257" s="233" t="s">
        <v>455</v>
      </c>
      <c r="G257" s="231"/>
      <c r="H257" s="232" t="s">
        <v>79</v>
      </c>
      <c r="I257" s="234"/>
      <c r="J257" s="231"/>
      <c r="K257" s="231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171</v>
      </c>
      <c r="AU257" s="239" t="s">
        <v>91</v>
      </c>
      <c r="AV257" s="15" t="s">
        <v>89</v>
      </c>
      <c r="AW257" s="15" t="s">
        <v>42</v>
      </c>
      <c r="AX257" s="15" t="s">
        <v>81</v>
      </c>
      <c r="AY257" s="239" t="s">
        <v>159</v>
      </c>
    </row>
    <row r="258" spans="1:65" s="13" customFormat="1" ht="11.25">
      <c r="B258" s="198"/>
      <c r="C258" s="199"/>
      <c r="D258" s="193" t="s">
        <v>171</v>
      </c>
      <c r="E258" s="200" t="s">
        <v>120</v>
      </c>
      <c r="F258" s="201" t="s">
        <v>456</v>
      </c>
      <c r="G258" s="199"/>
      <c r="H258" s="202">
        <v>638</v>
      </c>
      <c r="I258" s="203"/>
      <c r="J258" s="199"/>
      <c r="K258" s="199"/>
      <c r="L258" s="204"/>
      <c r="M258" s="205"/>
      <c r="N258" s="206"/>
      <c r="O258" s="206"/>
      <c r="P258" s="206"/>
      <c r="Q258" s="206"/>
      <c r="R258" s="206"/>
      <c r="S258" s="206"/>
      <c r="T258" s="207"/>
      <c r="AT258" s="208" t="s">
        <v>171</v>
      </c>
      <c r="AU258" s="208" t="s">
        <v>91</v>
      </c>
      <c r="AV258" s="13" t="s">
        <v>91</v>
      </c>
      <c r="AW258" s="13" t="s">
        <v>42</v>
      </c>
      <c r="AX258" s="13" t="s">
        <v>89</v>
      </c>
      <c r="AY258" s="208" t="s">
        <v>159</v>
      </c>
    </row>
    <row r="259" spans="1:65" s="2" customFormat="1" ht="14.45" customHeight="1">
      <c r="A259" s="35"/>
      <c r="B259" s="36"/>
      <c r="C259" s="209" t="s">
        <v>457</v>
      </c>
      <c r="D259" s="209" t="s">
        <v>185</v>
      </c>
      <c r="E259" s="210" t="s">
        <v>458</v>
      </c>
      <c r="F259" s="211" t="s">
        <v>459</v>
      </c>
      <c r="G259" s="212" t="s">
        <v>118</v>
      </c>
      <c r="H259" s="213">
        <v>650.76</v>
      </c>
      <c r="I259" s="214"/>
      <c r="J259" s="215">
        <f>ROUND(I259*H259,2)</f>
        <v>0</v>
      </c>
      <c r="K259" s="211" t="s">
        <v>164</v>
      </c>
      <c r="L259" s="216"/>
      <c r="M259" s="217" t="s">
        <v>79</v>
      </c>
      <c r="N259" s="218" t="s">
        <v>51</v>
      </c>
      <c r="O259" s="65"/>
      <c r="P259" s="189">
        <f>O259*H259</f>
        <v>0</v>
      </c>
      <c r="Q259" s="189">
        <v>0.222</v>
      </c>
      <c r="R259" s="189">
        <f>Q259*H259</f>
        <v>144.46871999999999</v>
      </c>
      <c r="S259" s="189">
        <v>0</v>
      </c>
      <c r="T259" s="19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1" t="s">
        <v>189</v>
      </c>
      <c r="AT259" s="191" t="s">
        <v>185</v>
      </c>
      <c r="AU259" s="191" t="s">
        <v>91</v>
      </c>
      <c r="AY259" s="17" t="s">
        <v>159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7" t="s">
        <v>89</v>
      </c>
      <c r="BK259" s="192">
        <f>ROUND(I259*H259,2)</f>
        <v>0</v>
      </c>
      <c r="BL259" s="17" t="s">
        <v>165</v>
      </c>
      <c r="BM259" s="191" t="s">
        <v>460</v>
      </c>
    </row>
    <row r="260" spans="1:65" s="13" customFormat="1" ht="11.25">
      <c r="B260" s="198"/>
      <c r="C260" s="199"/>
      <c r="D260" s="193" t="s">
        <v>171</v>
      </c>
      <c r="E260" s="199"/>
      <c r="F260" s="201" t="s">
        <v>461</v>
      </c>
      <c r="G260" s="199"/>
      <c r="H260" s="202">
        <v>650.76</v>
      </c>
      <c r="I260" s="203"/>
      <c r="J260" s="199"/>
      <c r="K260" s="199"/>
      <c r="L260" s="204"/>
      <c r="M260" s="205"/>
      <c r="N260" s="206"/>
      <c r="O260" s="206"/>
      <c r="P260" s="206"/>
      <c r="Q260" s="206"/>
      <c r="R260" s="206"/>
      <c r="S260" s="206"/>
      <c r="T260" s="207"/>
      <c r="AT260" s="208" t="s">
        <v>171</v>
      </c>
      <c r="AU260" s="208" t="s">
        <v>91</v>
      </c>
      <c r="AV260" s="13" t="s">
        <v>91</v>
      </c>
      <c r="AW260" s="13" t="s">
        <v>4</v>
      </c>
      <c r="AX260" s="13" t="s">
        <v>89</v>
      </c>
      <c r="AY260" s="208" t="s">
        <v>159</v>
      </c>
    </row>
    <row r="261" spans="1:65" s="2" customFormat="1" ht="24.2" customHeight="1">
      <c r="A261" s="35"/>
      <c r="B261" s="36"/>
      <c r="C261" s="180" t="s">
        <v>462</v>
      </c>
      <c r="D261" s="180" t="s">
        <v>161</v>
      </c>
      <c r="E261" s="181" t="s">
        <v>463</v>
      </c>
      <c r="F261" s="182" t="s">
        <v>464</v>
      </c>
      <c r="G261" s="183" t="s">
        <v>118</v>
      </c>
      <c r="H261" s="184">
        <v>50.4</v>
      </c>
      <c r="I261" s="185"/>
      <c r="J261" s="186">
        <f>ROUND(I261*H261,2)</f>
        <v>0</v>
      </c>
      <c r="K261" s="182" t="s">
        <v>164</v>
      </c>
      <c r="L261" s="40"/>
      <c r="M261" s="187" t="s">
        <v>79</v>
      </c>
      <c r="N261" s="188" t="s">
        <v>51</v>
      </c>
      <c r="O261" s="65"/>
      <c r="P261" s="189">
        <f>O261*H261</f>
        <v>0</v>
      </c>
      <c r="Q261" s="189">
        <v>0.61404000000000003</v>
      </c>
      <c r="R261" s="189">
        <f>Q261*H261</f>
        <v>30.947616</v>
      </c>
      <c r="S261" s="189">
        <v>0</v>
      </c>
      <c r="T261" s="19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1" t="s">
        <v>165</v>
      </c>
      <c r="AT261" s="191" t="s">
        <v>161</v>
      </c>
      <c r="AU261" s="191" t="s">
        <v>91</v>
      </c>
      <c r="AY261" s="17" t="s">
        <v>159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7" t="s">
        <v>89</v>
      </c>
      <c r="BK261" s="192">
        <f>ROUND(I261*H261,2)</f>
        <v>0</v>
      </c>
      <c r="BL261" s="17" t="s">
        <v>165</v>
      </c>
      <c r="BM261" s="191" t="s">
        <v>465</v>
      </c>
    </row>
    <row r="262" spans="1:65" s="2" customFormat="1" ht="195">
      <c r="A262" s="35"/>
      <c r="B262" s="36"/>
      <c r="C262" s="37"/>
      <c r="D262" s="193" t="s">
        <v>167</v>
      </c>
      <c r="E262" s="37"/>
      <c r="F262" s="194" t="s">
        <v>466</v>
      </c>
      <c r="G262" s="37"/>
      <c r="H262" s="37"/>
      <c r="I262" s="195"/>
      <c r="J262" s="37"/>
      <c r="K262" s="37"/>
      <c r="L262" s="40"/>
      <c r="M262" s="196"/>
      <c r="N262" s="197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7" t="s">
        <v>167</v>
      </c>
      <c r="AU262" s="17" t="s">
        <v>91</v>
      </c>
    </row>
    <row r="263" spans="1:65" s="13" customFormat="1" ht="22.5">
      <c r="B263" s="198"/>
      <c r="C263" s="199"/>
      <c r="D263" s="193" t="s">
        <v>171</v>
      </c>
      <c r="E263" s="200" t="s">
        <v>79</v>
      </c>
      <c r="F263" s="201" t="s">
        <v>467</v>
      </c>
      <c r="G263" s="199"/>
      <c r="H263" s="202">
        <v>50.4</v>
      </c>
      <c r="I263" s="203"/>
      <c r="J263" s="199"/>
      <c r="K263" s="199"/>
      <c r="L263" s="204"/>
      <c r="M263" s="205"/>
      <c r="N263" s="206"/>
      <c r="O263" s="206"/>
      <c r="P263" s="206"/>
      <c r="Q263" s="206"/>
      <c r="R263" s="206"/>
      <c r="S263" s="206"/>
      <c r="T263" s="207"/>
      <c r="AT263" s="208" t="s">
        <v>171</v>
      </c>
      <c r="AU263" s="208" t="s">
        <v>91</v>
      </c>
      <c r="AV263" s="13" t="s">
        <v>91</v>
      </c>
      <c r="AW263" s="13" t="s">
        <v>42</v>
      </c>
      <c r="AX263" s="13" t="s">
        <v>89</v>
      </c>
      <c r="AY263" s="208" t="s">
        <v>159</v>
      </c>
    </row>
    <row r="264" spans="1:65" s="2" customFormat="1" ht="37.9" customHeight="1">
      <c r="A264" s="35"/>
      <c r="B264" s="36"/>
      <c r="C264" s="180" t="s">
        <v>468</v>
      </c>
      <c r="D264" s="180" t="s">
        <v>161</v>
      </c>
      <c r="E264" s="181" t="s">
        <v>469</v>
      </c>
      <c r="F264" s="182" t="s">
        <v>470</v>
      </c>
      <c r="G264" s="183" t="s">
        <v>118</v>
      </c>
      <c r="H264" s="184">
        <v>21.63</v>
      </c>
      <c r="I264" s="185"/>
      <c r="J264" s="186">
        <f>ROUND(I264*H264,2)</f>
        <v>0</v>
      </c>
      <c r="K264" s="182" t="s">
        <v>164</v>
      </c>
      <c r="L264" s="40"/>
      <c r="M264" s="187" t="s">
        <v>79</v>
      </c>
      <c r="N264" s="188" t="s">
        <v>51</v>
      </c>
      <c r="O264" s="65"/>
      <c r="P264" s="189">
        <f>O264*H264</f>
        <v>0</v>
      </c>
      <c r="Q264" s="189">
        <v>0.10100000000000001</v>
      </c>
      <c r="R264" s="189">
        <f>Q264*H264</f>
        <v>2.1846299999999998</v>
      </c>
      <c r="S264" s="189">
        <v>0</v>
      </c>
      <c r="T264" s="190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1" t="s">
        <v>165</v>
      </c>
      <c r="AT264" s="191" t="s">
        <v>161</v>
      </c>
      <c r="AU264" s="191" t="s">
        <v>91</v>
      </c>
      <c r="AY264" s="17" t="s">
        <v>159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7" t="s">
        <v>89</v>
      </c>
      <c r="BK264" s="192">
        <f>ROUND(I264*H264,2)</f>
        <v>0</v>
      </c>
      <c r="BL264" s="17" t="s">
        <v>165</v>
      </c>
      <c r="BM264" s="191" t="s">
        <v>471</v>
      </c>
    </row>
    <row r="265" spans="1:65" s="2" customFormat="1" ht="87.75">
      <c r="A265" s="35"/>
      <c r="B265" s="36"/>
      <c r="C265" s="37"/>
      <c r="D265" s="193" t="s">
        <v>167</v>
      </c>
      <c r="E265" s="37"/>
      <c r="F265" s="194" t="s">
        <v>472</v>
      </c>
      <c r="G265" s="37"/>
      <c r="H265" s="37"/>
      <c r="I265" s="195"/>
      <c r="J265" s="37"/>
      <c r="K265" s="37"/>
      <c r="L265" s="40"/>
      <c r="M265" s="196"/>
      <c r="N265" s="197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7" t="s">
        <v>167</v>
      </c>
      <c r="AU265" s="17" t="s">
        <v>91</v>
      </c>
    </row>
    <row r="266" spans="1:65" s="13" customFormat="1" ht="11.25">
      <c r="B266" s="198"/>
      <c r="C266" s="199"/>
      <c r="D266" s="193" t="s">
        <v>171</v>
      </c>
      <c r="E266" s="200" t="s">
        <v>79</v>
      </c>
      <c r="F266" s="201" t="s">
        <v>473</v>
      </c>
      <c r="G266" s="199"/>
      <c r="H266" s="202">
        <v>21.63</v>
      </c>
      <c r="I266" s="203"/>
      <c r="J266" s="199"/>
      <c r="K266" s="199"/>
      <c r="L266" s="204"/>
      <c r="M266" s="205"/>
      <c r="N266" s="206"/>
      <c r="O266" s="206"/>
      <c r="P266" s="206"/>
      <c r="Q266" s="206"/>
      <c r="R266" s="206"/>
      <c r="S266" s="206"/>
      <c r="T266" s="207"/>
      <c r="AT266" s="208" t="s">
        <v>171</v>
      </c>
      <c r="AU266" s="208" t="s">
        <v>91</v>
      </c>
      <c r="AV266" s="13" t="s">
        <v>91</v>
      </c>
      <c r="AW266" s="13" t="s">
        <v>42</v>
      </c>
      <c r="AX266" s="13" t="s">
        <v>89</v>
      </c>
      <c r="AY266" s="208" t="s">
        <v>159</v>
      </c>
    </row>
    <row r="267" spans="1:65" s="2" customFormat="1" ht="14.45" customHeight="1">
      <c r="A267" s="35"/>
      <c r="B267" s="36"/>
      <c r="C267" s="209" t="s">
        <v>474</v>
      </c>
      <c r="D267" s="209" t="s">
        <v>185</v>
      </c>
      <c r="E267" s="210" t="s">
        <v>475</v>
      </c>
      <c r="F267" s="211" t="s">
        <v>476</v>
      </c>
      <c r="G267" s="212" t="s">
        <v>118</v>
      </c>
      <c r="H267" s="213">
        <v>22.279</v>
      </c>
      <c r="I267" s="214"/>
      <c r="J267" s="215">
        <f>ROUND(I267*H267,2)</f>
        <v>0</v>
      </c>
      <c r="K267" s="211" t="s">
        <v>164</v>
      </c>
      <c r="L267" s="216"/>
      <c r="M267" s="217" t="s">
        <v>79</v>
      </c>
      <c r="N267" s="218" t="s">
        <v>51</v>
      </c>
      <c r="O267" s="65"/>
      <c r="P267" s="189">
        <f>O267*H267</f>
        <v>0</v>
      </c>
      <c r="Q267" s="189">
        <v>0.17499999999999999</v>
      </c>
      <c r="R267" s="189">
        <f>Q267*H267</f>
        <v>3.8988249999999995</v>
      </c>
      <c r="S267" s="189">
        <v>0</v>
      </c>
      <c r="T267" s="19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1" t="s">
        <v>189</v>
      </c>
      <c r="AT267" s="191" t="s">
        <v>185</v>
      </c>
      <c r="AU267" s="191" t="s">
        <v>91</v>
      </c>
      <c r="AY267" s="17" t="s">
        <v>159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7" t="s">
        <v>89</v>
      </c>
      <c r="BK267" s="192">
        <f>ROUND(I267*H267,2)</f>
        <v>0</v>
      </c>
      <c r="BL267" s="17" t="s">
        <v>165</v>
      </c>
      <c r="BM267" s="191" t="s">
        <v>477</v>
      </c>
    </row>
    <row r="268" spans="1:65" s="13" customFormat="1" ht="11.25">
      <c r="B268" s="198"/>
      <c r="C268" s="199"/>
      <c r="D268" s="193" t="s">
        <v>171</v>
      </c>
      <c r="E268" s="199"/>
      <c r="F268" s="201" t="s">
        <v>478</v>
      </c>
      <c r="G268" s="199"/>
      <c r="H268" s="202">
        <v>22.279</v>
      </c>
      <c r="I268" s="203"/>
      <c r="J268" s="199"/>
      <c r="K268" s="199"/>
      <c r="L268" s="204"/>
      <c r="M268" s="205"/>
      <c r="N268" s="206"/>
      <c r="O268" s="206"/>
      <c r="P268" s="206"/>
      <c r="Q268" s="206"/>
      <c r="R268" s="206"/>
      <c r="S268" s="206"/>
      <c r="T268" s="207"/>
      <c r="AT268" s="208" t="s">
        <v>171</v>
      </c>
      <c r="AU268" s="208" t="s">
        <v>91</v>
      </c>
      <c r="AV268" s="13" t="s">
        <v>91</v>
      </c>
      <c r="AW268" s="13" t="s">
        <v>4</v>
      </c>
      <c r="AX268" s="13" t="s">
        <v>89</v>
      </c>
      <c r="AY268" s="208" t="s">
        <v>159</v>
      </c>
    </row>
    <row r="269" spans="1:65" s="2" customFormat="1" ht="24.2" customHeight="1">
      <c r="A269" s="35"/>
      <c r="B269" s="36"/>
      <c r="C269" s="180" t="s">
        <v>479</v>
      </c>
      <c r="D269" s="180" t="s">
        <v>161</v>
      </c>
      <c r="E269" s="181" t="s">
        <v>480</v>
      </c>
      <c r="F269" s="182" t="s">
        <v>481</v>
      </c>
      <c r="G269" s="183" t="s">
        <v>118</v>
      </c>
      <c r="H269" s="184">
        <v>50.4</v>
      </c>
      <c r="I269" s="185"/>
      <c r="J269" s="186">
        <f>ROUND(I269*H269,2)</f>
        <v>0</v>
      </c>
      <c r="K269" s="182" t="s">
        <v>164</v>
      </c>
      <c r="L269" s="40"/>
      <c r="M269" s="187" t="s">
        <v>79</v>
      </c>
      <c r="N269" s="188" t="s">
        <v>51</v>
      </c>
      <c r="O269" s="65"/>
      <c r="P269" s="189">
        <f>O269*H269</f>
        <v>0</v>
      </c>
      <c r="Q269" s="189">
        <v>0.15140000000000001</v>
      </c>
      <c r="R269" s="189">
        <f>Q269*H269</f>
        <v>7.63056</v>
      </c>
      <c r="S269" s="189">
        <v>0</v>
      </c>
      <c r="T269" s="19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91" t="s">
        <v>165</v>
      </c>
      <c r="AT269" s="191" t="s">
        <v>161</v>
      </c>
      <c r="AU269" s="191" t="s">
        <v>91</v>
      </c>
      <c r="AY269" s="17" t="s">
        <v>159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7" t="s">
        <v>89</v>
      </c>
      <c r="BK269" s="192">
        <f>ROUND(I269*H269,2)</f>
        <v>0</v>
      </c>
      <c r="BL269" s="17" t="s">
        <v>165</v>
      </c>
      <c r="BM269" s="191" t="s">
        <v>482</v>
      </c>
    </row>
    <row r="270" spans="1:65" s="2" customFormat="1" ht="29.25">
      <c r="A270" s="35"/>
      <c r="B270" s="36"/>
      <c r="C270" s="37"/>
      <c r="D270" s="193" t="s">
        <v>167</v>
      </c>
      <c r="E270" s="37"/>
      <c r="F270" s="194" t="s">
        <v>483</v>
      </c>
      <c r="G270" s="37"/>
      <c r="H270" s="37"/>
      <c r="I270" s="195"/>
      <c r="J270" s="37"/>
      <c r="K270" s="37"/>
      <c r="L270" s="40"/>
      <c r="M270" s="196"/>
      <c r="N270" s="197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7" t="s">
        <v>167</v>
      </c>
      <c r="AU270" s="17" t="s">
        <v>91</v>
      </c>
    </row>
    <row r="271" spans="1:65" s="12" customFormat="1" ht="22.9" customHeight="1">
      <c r="B271" s="164"/>
      <c r="C271" s="165"/>
      <c r="D271" s="166" t="s">
        <v>80</v>
      </c>
      <c r="E271" s="178" t="s">
        <v>215</v>
      </c>
      <c r="F271" s="178" t="s">
        <v>484</v>
      </c>
      <c r="G271" s="165"/>
      <c r="H271" s="165"/>
      <c r="I271" s="168"/>
      <c r="J271" s="179">
        <f>BK271</f>
        <v>0</v>
      </c>
      <c r="K271" s="165"/>
      <c r="L271" s="170"/>
      <c r="M271" s="171"/>
      <c r="N271" s="172"/>
      <c r="O271" s="172"/>
      <c r="P271" s="173">
        <f>SUM(P272:P315)</f>
        <v>0</v>
      </c>
      <c r="Q271" s="172"/>
      <c r="R271" s="173">
        <f>SUM(R272:R315)</f>
        <v>209.07411700000003</v>
      </c>
      <c r="S271" s="172"/>
      <c r="T271" s="174">
        <f>SUM(T272:T315)</f>
        <v>259.12</v>
      </c>
      <c r="AR271" s="175" t="s">
        <v>89</v>
      </c>
      <c r="AT271" s="176" t="s">
        <v>80</v>
      </c>
      <c r="AU271" s="176" t="s">
        <v>89</v>
      </c>
      <c r="AY271" s="175" t="s">
        <v>159</v>
      </c>
      <c r="BK271" s="177">
        <f>SUM(BK272:BK315)</f>
        <v>0</v>
      </c>
    </row>
    <row r="272" spans="1:65" s="2" customFormat="1" ht="24.2" customHeight="1">
      <c r="A272" s="35"/>
      <c r="B272" s="36"/>
      <c r="C272" s="180" t="s">
        <v>485</v>
      </c>
      <c r="D272" s="180" t="s">
        <v>161</v>
      </c>
      <c r="E272" s="181" t="s">
        <v>486</v>
      </c>
      <c r="F272" s="182" t="s">
        <v>487</v>
      </c>
      <c r="G272" s="183" t="s">
        <v>488</v>
      </c>
      <c r="H272" s="184">
        <v>1</v>
      </c>
      <c r="I272" s="185"/>
      <c r="J272" s="186">
        <f>ROUND(I272*H272,2)</f>
        <v>0</v>
      </c>
      <c r="K272" s="182" t="s">
        <v>79</v>
      </c>
      <c r="L272" s="40"/>
      <c r="M272" s="187" t="s">
        <v>79</v>
      </c>
      <c r="N272" s="188" t="s">
        <v>51</v>
      </c>
      <c r="O272" s="65"/>
      <c r="P272" s="189">
        <f>O272*H272</f>
        <v>0</v>
      </c>
      <c r="Q272" s="189">
        <v>0</v>
      </c>
      <c r="R272" s="189">
        <f>Q272*H272</f>
        <v>0</v>
      </c>
      <c r="S272" s="189">
        <v>0</v>
      </c>
      <c r="T272" s="190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1" t="s">
        <v>165</v>
      </c>
      <c r="AT272" s="191" t="s">
        <v>161</v>
      </c>
      <c r="AU272" s="191" t="s">
        <v>91</v>
      </c>
      <c r="AY272" s="17" t="s">
        <v>159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7" t="s">
        <v>89</v>
      </c>
      <c r="BK272" s="192">
        <f>ROUND(I272*H272,2)</f>
        <v>0</v>
      </c>
      <c r="BL272" s="17" t="s">
        <v>165</v>
      </c>
      <c r="BM272" s="191" t="s">
        <v>489</v>
      </c>
    </row>
    <row r="273" spans="1:65" s="2" customFormat="1" ht="39">
      <c r="A273" s="35"/>
      <c r="B273" s="36"/>
      <c r="C273" s="37"/>
      <c r="D273" s="193" t="s">
        <v>169</v>
      </c>
      <c r="E273" s="37"/>
      <c r="F273" s="194" t="s">
        <v>490</v>
      </c>
      <c r="G273" s="37"/>
      <c r="H273" s="37"/>
      <c r="I273" s="195"/>
      <c r="J273" s="37"/>
      <c r="K273" s="37"/>
      <c r="L273" s="40"/>
      <c r="M273" s="196"/>
      <c r="N273" s="197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7" t="s">
        <v>169</v>
      </c>
      <c r="AU273" s="17" t="s">
        <v>91</v>
      </c>
    </row>
    <row r="274" spans="1:65" s="13" customFormat="1" ht="11.25">
      <c r="B274" s="198"/>
      <c r="C274" s="199"/>
      <c r="D274" s="193" t="s">
        <v>171</v>
      </c>
      <c r="E274" s="200" t="s">
        <v>79</v>
      </c>
      <c r="F274" s="201" t="s">
        <v>491</v>
      </c>
      <c r="G274" s="199"/>
      <c r="H274" s="202">
        <v>1</v>
      </c>
      <c r="I274" s="203"/>
      <c r="J274" s="199"/>
      <c r="K274" s="199"/>
      <c r="L274" s="204"/>
      <c r="M274" s="205"/>
      <c r="N274" s="206"/>
      <c r="O274" s="206"/>
      <c r="P274" s="206"/>
      <c r="Q274" s="206"/>
      <c r="R274" s="206"/>
      <c r="S274" s="206"/>
      <c r="T274" s="207"/>
      <c r="AT274" s="208" t="s">
        <v>171</v>
      </c>
      <c r="AU274" s="208" t="s">
        <v>91</v>
      </c>
      <c r="AV274" s="13" t="s">
        <v>91</v>
      </c>
      <c r="AW274" s="13" t="s">
        <v>42</v>
      </c>
      <c r="AX274" s="13" t="s">
        <v>89</v>
      </c>
      <c r="AY274" s="208" t="s">
        <v>159</v>
      </c>
    </row>
    <row r="275" spans="1:65" s="2" customFormat="1" ht="14.45" customHeight="1">
      <c r="A275" s="35"/>
      <c r="B275" s="36"/>
      <c r="C275" s="180" t="s">
        <v>492</v>
      </c>
      <c r="D275" s="180" t="s">
        <v>161</v>
      </c>
      <c r="E275" s="181" t="s">
        <v>493</v>
      </c>
      <c r="F275" s="182" t="s">
        <v>494</v>
      </c>
      <c r="G275" s="183" t="s">
        <v>327</v>
      </c>
      <c r="H275" s="184">
        <v>4</v>
      </c>
      <c r="I275" s="185"/>
      <c r="J275" s="186">
        <f>ROUND(I275*H275,2)</f>
        <v>0</v>
      </c>
      <c r="K275" s="182" t="s">
        <v>164</v>
      </c>
      <c r="L275" s="40"/>
      <c r="M275" s="187" t="s">
        <v>79</v>
      </c>
      <c r="N275" s="188" t="s">
        <v>51</v>
      </c>
      <c r="O275" s="65"/>
      <c r="P275" s="189">
        <f>O275*H275</f>
        <v>0</v>
      </c>
      <c r="Q275" s="189">
        <v>0.26086999999999999</v>
      </c>
      <c r="R275" s="189">
        <f>Q275*H275</f>
        <v>1.04348</v>
      </c>
      <c r="S275" s="189">
        <v>0</v>
      </c>
      <c r="T275" s="190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1" t="s">
        <v>165</v>
      </c>
      <c r="AT275" s="191" t="s">
        <v>161</v>
      </c>
      <c r="AU275" s="191" t="s">
        <v>91</v>
      </c>
      <c r="AY275" s="17" t="s">
        <v>159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7" t="s">
        <v>89</v>
      </c>
      <c r="BK275" s="192">
        <f>ROUND(I275*H275,2)</f>
        <v>0</v>
      </c>
      <c r="BL275" s="17" t="s">
        <v>165</v>
      </c>
      <c r="BM275" s="191" t="s">
        <v>495</v>
      </c>
    </row>
    <row r="276" spans="1:65" s="2" customFormat="1" ht="107.25">
      <c r="A276" s="35"/>
      <c r="B276" s="36"/>
      <c r="C276" s="37"/>
      <c r="D276" s="193" t="s">
        <v>167</v>
      </c>
      <c r="E276" s="37"/>
      <c r="F276" s="194" t="s">
        <v>496</v>
      </c>
      <c r="G276" s="37"/>
      <c r="H276" s="37"/>
      <c r="I276" s="195"/>
      <c r="J276" s="37"/>
      <c r="K276" s="37"/>
      <c r="L276" s="40"/>
      <c r="M276" s="196"/>
      <c r="N276" s="197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7" t="s">
        <v>167</v>
      </c>
      <c r="AU276" s="17" t="s">
        <v>91</v>
      </c>
    </row>
    <row r="277" spans="1:65" s="13" customFormat="1" ht="11.25">
      <c r="B277" s="198"/>
      <c r="C277" s="199"/>
      <c r="D277" s="193" t="s">
        <v>171</v>
      </c>
      <c r="E277" s="200" t="s">
        <v>79</v>
      </c>
      <c r="F277" s="201" t="s">
        <v>497</v>
      </c>
      <c r="G277" s="199"/>
      <c r="H277" s="202">
        <v>4</v>
      </c>
      <c r="I277" s="203"/>
      <c r="J277" s="199"/>
      <c r="K277" s="199"/>
      <c r="L277" s="204"/>
      <c r="M277" s="205"/>
      <c r="N277" s="206"/>
      <c r="O277" s="206"/>
      <c r="P277" s="206"/>
      <c r="Q277" s="206"/>
      <c r="R277" s="206"/>
      <c r="S277" s="206"/>
      <c r="T277" s="207"/>
      <c r="AT277" s="208" t="s">
        <v>171</v>
      </c>
      <c r="AU277" s="208" t="s">
        <v>91</v>
      </c>
      <c r="AV277" s="13" t="s">
        <v>91</v>
      </c>
      <c r="AW277" s="13" t="s">
        <v>42</v>
      </c>
      <c r="AX277" s="13" t="s">
        <v>89</v>
      </c>
      <c r="AY277" s="208" t="s">
        <v>159</v>
      </c>
    </row>
    <row r="278" spans="1:65" s="2" customFormat="1" ht="14.45" customHeight="1">
      <c r="A278" s="35"/>
      <c r="B278" s="36"/>
      <c r="C278" s="180" t="s">
        <v>498</v>
      </c>
      <c r="D278" s="180" t="s">
        <v>161</v>
      </c>
      <c r="E278" s="181" t="s">
        <v>499</v>
      </c>
      <c r="F278" s="182" t="s">
        <v>500</v>
      </c>
      <c r="G278" s="183" t="s">
        <v>488</v>
      </c>
      <c r="H278" s="184">
        <v>4</v>
      </c>
      <c r="I278" s="185"/>
      <c r="J278" s="186">
        <f>ROUND(I278*H278,2)</f>
        <v>0</v>
      </c>
      <c r="K278" s="182" t="s">
        <v>164</v>
      </c>
      <c r="L278" s="40"/>
      <c r="M278" s="187" t="s">
        <v>79</v>
      </c>
      <c r="N278" s="188" t="s">
        <v>51</v>
      </c>
      <c r="O278" s="65"/>
      <c r="P278" s="189">
        <f>O278*H278</f>
        <v>0</v>
      </c>
      <c r="Q278" s="189">
        <v>0.11987</v>
      </c>
      <c r="R278" s="189">
        <f>Q278*H278</f>
        <v>0.47948000000000002</v>
      </c>
      <c r="S278" s="189">
        <v>0</v>
      </c>
      <c r="T278" s="190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1" t="s">
        <v>165</v>
      </c>
      <c r="AT278" s="191" t="s">
        <v>161</v>
      </c>
      <c r="AU278" s="191" t="s">
        <v>91</v>
      </c>
      <c r="AY278" s="17" t="s">
        <v>159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7" t="s">
        <v>89</v>
      </c>
      <c r="BK278" s="192">
        <f>ROUND(I278*H278,2)</f>
        <v>0</v>
      </c>
      <c r="BL278" s="17" t="s">
        <v>165</v>
      </c>
      <c r="BM278" s="191" t="s">
        <v>501</v>
      </c>
    </row>
    <row r="279" spans="1:65" s="2" customFormat="1" ht="107.25">
      <c r="A279" s="35"/>
      <c r="B279" s="36"/>
      <c r="C279" s="37"/>
      <c r="D279" s="193" t="s">
        <v>167</v>
      </c>
      <c r="E279" s="37"/>
      <c r="F279" s="194" t="s">
        <v>496</v>
      </c>
      <c r="G279" s="37"/>
      <c r="H279" s="37"/>
      <c r="I279" s="195"/>
      <c r="J279" s="37"/>
      <c r="K279" s="37"/>
      <c r="L279" s="40"/>
      <c r="M279" s="196"/>
      <c r="N279" s="197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7" t="s">
        <v>167</v>
      </c>
      <c r="AU279" s="17" t="s">
        <v>91</v>
      </c>
    </row>
    <row r="280" spans="1:65" s="13" customFormat="1" ht="11.25">
      <c r="B280" s="198"/>
      <c r="C280" s="199"/>
      <c r="D280" s="193" t="s">
        <v>171</v>
      </c>
      <c r="E280" s="200" t="s">
        <v>79</v>
      </c>
      <c r="F280" s="201" t="s">
        <v>502</v>
      </c>
      <c r="G280" s="199"/>
      <c r="H280" s="202">
        <v>4</v>
      </c>
      <c r="I280" s="203"/>
      <c r="J280" s="199"/>
      <c r="K280" s="199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171</v>
      </c>
      <c r="AU280" s="208" t="s">
        <v>91</v>
      </c>
      <c r="AV280" s="13" t="s">
        <v>91</v>
      </c>
      <c r="AW280" s="13" t="s">
        <v>42</v>
      </c>
      <c r="AX280" s="13" t="s">
        <v>89</v>
      </c>
      <c r="AY280" s="208" t="s">
        <v>159</v>
      </c>
    </row>
    <row r="281" spans="1:65" s="2" customFormat="1" ht="24.2" customHeight="1">
      <c r="A281" s="35"/>
      <c r="B281" s="36"/>
      <c r="C281" s="180" t="s">
        <v>503</v>
      </c>
      <c r="D281" s="180" t="s">
        <v>161</v>
      </c>
      <c r="E281" s="181" t="s">
        <v>504</v>
      </c>
      <c r="F281" s="182" t="s">
        <v>505</v>
      </c>
      <c r="G281" s="183" t="s">
        <v>327</v>
      </c>
      <c r="H281" s="184">
        <v>531</v>
      </c>
      <c r="I281" s="185"/>
      <c r="J281" s="186">
        <f>ROUND(I281*H281,2)</f>
        <v>0</v>
      </c>
      <c r="K281" s="182" t="s">
        <v>164</v>
      </c>
      <c r="L281" s="40"/>
      <c r="M281" s="187" t="s">
        <v>79</v>
      </c>
      <c r="N281" s="188" t="s">
        <v>51</v>
      </c>
      <c r="O281" s="65"/>
      <c r="P281" s="189">
        <f>O281*H281</f>
        <v>0</v>
      </c>
      <c r="Q281" s="189">
        <v>0.15540000000000001</v>
      </c>
      <c r="R281" s="189">
        <f>Q281*H281</f>
        <v>82.517400000000009</v>
      </c>
      <c r="S281" s="189">
        <v>0</v>
      </c>
      <c r="T281" s="190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91" t="s">
        <v>165</v>
      </c>
      <c r="AT281" s="191" t="s">
        <v>161</v>
      </c>
      <c r="AU281" s="191" t="s">
        <v>91</v>
      </c>
      <c r="AY281" s="17" t="s">
        <v>159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7" t="s">
        <v>89</v>
      </c>
      <c r="BK281" s="192">
        <f>ROUND(I281*H281,2)</f>
        <v>0</v>
      </c>
      <c r="BL281" s="17" t="s">
        <v>165</v>
      </c>
      <c r="BM281" s="191" t="s">
        <v>506</v>
      </c>
    </row>
    <row r="282" spans="1:65" s="2" customFormat="1" ht="87.75">
      <c r="A282" s="35"/>
      <c r="B282" s="36"/>
      <c r="C282" s="37"/>
      <c r="D282" s="193" t="s">
        <v>167</v>
      </c>
      <c r="E282" s="37"/>
      <c r="F282" s="194" t="s">
        <v>507</v>
      </c>
      <c r="G282" s="37"/>
      <c r="H282" s="37"/>
      <c r="I282" s="195"/>
      <c r="J282" s="37"/>
      <c r="K282" s="37"/>
      <c r="L282" s="40"/>
      <c r="M282" s="196"/>
      <c r="N282" s="197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7" t="s">
        <v>167</v>
      </c>
      <c r="AU282" s="17" t="s">
        <v>91</v>
      </c>
    </row>
    <row r="283" spans="1:65" s="2" customFormat="1" ht="14.45" customHeight="1">
      <c r="A283" s="35"/>
      <c r="B283" s="36"/>
      <c r="C283" s="209" t="s">
        <v>508</v>
      </c>
      <c r="D283" s="209" t="s">
        <v>185</v>
      </c>
      <c r="E283" s="210" t="s">
        <v>509</v>
      </c>
      <c r="F283" s="211" t="s">
        <v>510</v>
      </c>
      <c r="G283" s="212" t="s">
        <v>327</v>
      </c>
      <c r="H283" s="213">
        <v>290</v>
      </c>
      <c r="I283" s="214"/>
      <c r="J283" s="215">
        <f>ROUND(I283*H283,2)</f>
        <v>0</v>
      </c>
      <c r="K283" s="211" t="s">
        <v>164</v>
      </c>
      <c r="L283" s="216"/>
      <c r="M283" s="217" t="s">
        <v>79</v>
      </c>
      <c r="N283" s="218" t="s">
        <v>51</v>
      </c>
      <c r="O283" s="65"/>
      <c r="P283" s="189">
        <f>O283*H283</f>
        <v>0</v>
      </c>
      <c r="Q283" s="189">
        <v>0.10199999999999999</v>
      </c>
      <c r="R283" s="189">
        <f>Q283*H283</f>
        <v>29.58</v>
      </c>
      <c r="S283" s="189">
        <v>0</v>
      </c>
      <c r="T283" s="190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1" t="s">
        <v>189</v>
      </c>
      <c r="AT283" s="191" t="s">
        <v>185</v>
      </c>
      <c r="AU283" s="191" t="s">
        <v>91</v>
      </c>
      <c r="AY283" s="17" t="s">
        <v>159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7" t="s">
        <v>89</v>
      </c>
      <c r="BK283" s="192">
        <f>ROUND(I283*H283,2)</f>
        <v>0</v>
      </c>
      <c r="BL283" s="17" t="s">
        <v>165</v>
      </c>
      <c r="BM283" s="191" t="s">
        <v>511</v>
      </c>
    </row>
    <row r="284" spans="1:65" s="13" customFormat="1" ht="11.25">
      <c r="B284" s="198"/>
      <c r="C284" s="199"/>
      <c r="D284" s="193" t="s">
        <v>171</v>
      </c>
      <c r="E284" s="200" t="s">
        <v>79</v>
      </c>
      <c r="F284" s="201" t="s">
        <v>512</v>
      </c>
      <c r="G284" s="199"/>
      <c r="H284" s="202">
        <v>290</v>
      </c>
      <c r="I284" s="203"/>
      <c r="J284" s="199"/>
      <c r="K284" s="199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171</v>
      </c>
      <c r="AU284" s="208" t="s">
        <v>91</v>
      </c>
      <c r="AV284" s="13" t="s">
        <v>91</v>
      </c>
      <c r="AW284" s="13" t="s">
        <v>42</v>
      </c>
      <c r="AX284" s="13" t="s">
        <v>89</v>
      </c>
      <c r="AY284" s="208" t="s">
        <v>159</v>
      </c>
    </row>
    <row r="285" spans="1:65" s="2" customFormat="1" ht="14.45" customHeight="1">
      <c r="A285" s="35"/>
      <c r="B285" s="36"/>
      <c r="C285" s="209" t="s">
        <v>513</v>
      </c>
      <c r="D285" s="209" t="s">
        <v>185</v>
      </c>
      <c r="E285" s="210" t="s">
        <v>514</v>
      </c>
      <c r="F285" s="211" t="s">
        <v>515</v>
      </c>
      <c r="G285" s="212" t="s">
        <v>327</v>
      </c>
      <c r="H285" s="213">
        <v>142</v>
      </c>
      <c r="I285" s="214"/>
      <c r="J285" s="215">
        <f>ROUND(I285*H285,2)</f>
        <v>0</v>
      </c>
      <c r="K285" s="211" t="s">
        <v>79</v>
      </c>
      <c r="L285" s="216"/>
      <c r="M285" s="217" t="s">
        <v>79</v>
      </c>
      <c r="N285" s="218" t="s">
        <v>51</v>
      </c>
      <c r="O285" s="65"/>
      <c r="P285" s="189">
        <f>O285*H285</f>
        <v>0</v>
      </c>
      <c r="Q285" s="189">
        <v>4.8399999999999999E-2</v>
      </c>
      <c r="R285" s="189">
        <f>Q285*H285</f>
        <v>6.8727999999999998</v>
      </c>
      <c r="S285" s="189">
        <v>0</v>
      </c>
      <c r="T285" s="190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1" t="s">
        <v>189</v>
      </c>
      <c r="AT285" s="191" t="s">
        <v>185</v>
      </c>
      <c r="AU285" s="191" t="s">
        <v>91</v>
      </c>
      <c r="AY285" s="17" t="s">
        <v>159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7" t="s">
        <v>89</v>
      </c>
      <c r="BK285" s="192">
        <f>ROUND(I285*H285,2)</f>
        <v>0</v>
      </c>
      <c r="BL285" s="17" t="s">
        <v>165</v>
      </c>
      <c r="BM285" s="191" t="s">
        <v>516</v>
      </c>
    </row>
    <row r="286" spans="1:65" s="13" customFormat="1" ht="11.25">
      <c r="B286" s="198"/>
      <c r="C286" s="199"/>
      <c r="D286" s="193" t="s">
        <v>171</v>
      </c>
      <c r="E286" s="200" t="s">
        <v>79</v>
      </c>
      <c r="F286" s="201" t="s">
        <v>517</v>
      </c>
      <c r="G286" s="199"/>
      <c r="H286" s="202">
        <v>142</v>
      </c>
      <c r="I286" s="203"/>
      <c r="J286" s="199"/>
      <c r="K286" s="199"/>
      <c r="L286" s="204"/>
      <c r="M286" s="205"/>
      <c r="N286" s="206"/>
      <c r="O286" s="206"/>
      <c r="P286" s="206"/>
      <c r="Q286" s="206"/>
      <c r="R286" s="206"/>
      <c r="S286" s="206"/>
      <c r="T286" s="207"/>
      <c r="AT286" s="208" t="s">
        <v>171</v>
      </c>
      <c r="AU286" s="208" t="s">
        <v>91</v>
      </c>
      <c r="AV286" s="13" t="s">
        <v>91</v>
      </c>
      <c r="AW286" s="13" t="s">
        <v>42</v>
      </c>
      <c r="AX286" s="13" t="s">
        <v>89</v>
      </c>
      <c r="AY286" s="208" t="s">
        <v>159</v>
      </c>
    </row>
    <row r="287" spans="1:65" s="2" customFormat="1" ht="14.45" customHeight="1">
      <c r="A287" s="35"/>
      <c r="B287" s="36"/>
      <c r="C287" s="209" t="s">
        <v>518</v>
      </c>
      <c r="D287" s="209" t="s">
        <v>185</v>
      </c>
      <c r="E287" s="210" t="s">
        <v>519</v>
      </c>
      <c r="F287" s="211" t="s">
        <v>520</v>
      </c>
      <c r="G287" s="212" t="s">
        <v>327</v>
      </c>
      <c r="H287" s="213">
        <v>99</v>
      </c>
      <c r="I287" s="214"/>
      <c r="J287" s="215">
        <f>ROUND(I287*H287,2)</f>
        <v>0</v>
      </c>
      <c r="K287" s="211" t="s">
        <v>79</v>
      </c>
      <c r="L287" s="216"/>
      <c r="M287" s="217" t="s">
        <v>79</v>
      </c>
      <c r="N287" s="218" t="s">
        <v>51</v>
      </c>
      <c r="O287" s="65"/>
      <c r="P287" s="189">
        <f>O287*H287</f>
        <v>0</v>
      </c>
      <c r="Q287" s="189">
        <v>8.1000000000000003E-2</v>
      </c>
      <c r="R287" s="189">
        <f>Q287*H287</f>
        <v>8.0190000000000001</v>
      </c>
      <c r="S287" s="189">
        <v>0</v>
      </c>
      <c r="T287" s="190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1" t="s">
        <v>189</v>
      </c>
      <c r="AT287" s="191" t="s">
        <v>185</v>
      </c>
      <c r="AU287" s="191" t="s">
        <v>91</v>
      </c>
      <c r="AY287" s="17" t="s">
        <v>159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7" t="s">
        <v>89</v>
      </c>
      <c r="BK287" s="192">
        <f>ROUND(I287*H287,2)</f>
        <v>0</v>
      </c>
      <c r="BL287" s="17" t="s">
        <v>165</v>
      </c>
      <c r="BM287" s="191" t="s">
        <v>521</v>
      </c>
    </row>
    <row r="288" spans="1:65" s="13" customFormat="1" ht="11.25">
      <c r="B288" s="198"/>
      <c r="C288" s="199"/>
      <c r="D288" s="193" t="s">
        <v>171</v>
      </c>
      <c r="E288" s="200" t="s">
        <v>79</v>
      </c>
      <c r="F288" s="201" t="s">
        <v>522</v>
      </c>
      <c r="G288" s="199"/>
      <c r="H288" s="202">
        <v>99</v>
      </c>
      <c r="I288" s="203"/>
      <c r="J288" s="199"/>
      <c r="K288" s="199"/>
      <c r="L288" s="204"/>
      <c r="M288" s="205"/>
      <c r="N288" s="206"/>
      <c r="O288" s="206"/>
      <c r="P288" s="206"/>
      <c r="Q288" s="206"/>
      <c r="R288" s="206"/>
      <c r="S288" s="206"/>
      <c r="T288" s="207"/>
      <c r="AT288" s="208" t="s">
        <v>171</v>
      </c>
      <c r="AU288" s="208" t="s">
        <v>91</v>
      </c>
      <c r="AV288" s="13" t="s">
        <v>91</v>
      </c>
      <c r="AW288" s="13" t="s">
        <v>42</v>
      </c>
      <c r="AX288" s="13" t="s">
        <v>89</v>
      </c>
      <c r="AY288" s="208" t="s">
        <v>159</v>
      </c>
    </row>
    <row r="289" spans="1:65" s="2" customFormat="1" ht="24.2" customHeight="1">
      <c r="A289" s="35"/>
      <c r="B289" s="36"/>
      <c r="C289" s="180" t="s">
        <v>523</v>
      </c>
      <c r="D289" s="180" t="s">
        <v>161</v>
      </c>
      <c r="E289" s="181" t="s">
        <v>524</v>
      </c>
      <c r="F289" s="182" t="s">
        <v>525</v>
      </c>
      <c r="G289" s="183" t="s">
        <v>327</v>
      </c>
      <c r="H289" s="184">
        <v>454</v>
      </c>
      <c r="I289" s="185"/>
      <c r="J289" s="186">
        <f>ROUND(I289*H289,2)</f>
        <v>0</v>
      </c>
      <c r="K289" s="182" t="s">
        <v>164</v>
      </c>
      <c r="L289" s="40"/>
      <c r="M289" s="187" t="s">
        <v>79</v>
      </c>
      <c r="N289" s="188" t="s">
        <v>51</v>
      </c>
      <c r="O289" s="65"/>
      <c r="P289" s="189">
        <f>O289*H289</f>
        <v>0</v>
      </c>
      <c r="Q289" s="189">
        <v>0.1295</v>
      </c>
      <c r="R289" s="189">
        <f>Q289*H289</f>
        <v>58.792999999999999</v>
      </c>
      <c r="S289" s="189">
        <v>0</v>
      </c>
      <c r="T289" s="190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1" t="s">
        <v>165</v>
      </c>
      <c r="AT289" s="191" t="s">
        <v>161</v>
      </c>
      <c r="AU289" s="191" t="s">
        <v>91</v>
      </c>
      <c r="AY289" s="17" t="s">
        <v>159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7" t="s">
        <v>89</v>
      </c>
      <c r="BK289" s="192">
        <f>ROUND(I289*H289,2)</f>
        <v>0</v>
      </c>
      <c r="BL289" s="17" t="s">
        <v>165</v>
      </c>
      <c r="BM289" s="191" t="s">
        <v>526</v>
      </c>
    </row>
    <row r="290" spans="1:65" s="2" customFormat="1" ht="97.5">
      <c r="A290" s="35"/>
      <c r="B290" s="36"/>
      <c r="C290" s="37"/>
      <c r="D290" s="193" t="s">
        <v>167</v>
      </c>
      <c r="E290" s="37"/>
      <c r="F290" s="194" t="s">
        <v>527</v>
      </c>
      <c r="G290" s="37"/>
      <c r="H290" s="37"/>
      <c r="I290" s="195"/>
      <c r="J290" s="37"/>
      <c r="K290" s="37"/>
      <c r="L290" s="40"/>
      <c r="M290" s="196"/>
      <c r="N290" s="197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7" t="s">
        <v>167</v>
      </c>
      <c r="AU290" s="17" t="s">
        <v>91</v>
      </c>
    </row>
    <row r="291" spans="1:65" s="2" customFormat="1" ht="14.45" customHeight="1">
      <c r="A291" s="35"/>
      <c r="B291" s="36"/>
      <c r="C291" s="209" t="s">
        <v>528</v>
      </c>
      <c r="D291" s="209" t="s">
        <v>185</v>
      </c>
      <c r="E291" s="210" t="s">
        <v>529</v>
      </c>
      <c r="F291" s="211" t="s">
        <v>530</v>
      </c>
      <c r="G291" s="212" t="s">
        <v>327</v>
      </c>
      <c r="H291" s="213">
        <v>454</v>
      </c>
      <c r="I291" s="214"/>
      <c r="J291" s="215">
        <f>ROUND(I291*H291,2)</f>
        <v>0</v>
      </c>
      <c r="K291" s="211" t="s">
        <v>164</v>
      </c>
      <c r="L291" s="216"/>
      <c r="M291" s="217" t="s">
        <v>79</v>
      </c>
      <c r="N291" s="218" t="s">
        <v>51</v>
      </c>
      <c r="O291" s="65"/>
      <c r="P291" s="189">
        <f>O291*H291</f>
        <v>0</v>
      </c>
      <c r="Q291" s="189">
        <v>4.4999999999999998E-2</v>
      </c>
      <c r="R291" s="189">
        <f>Q291*H291</f>
        <v>20.43</v>
      </c>
      <c r="S291" s="189">
        <v>0</v>
      </c>
      <c r="T291" s="190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91" t="s">
        <v>189</v>
      </c>
      <c r="AT291" s="191" t="s">
        <v>185</v>
      </c>
      <c r="AU291" s="191" t="s">
        <v>91</v>
      </c>
      <c r="AY291" s="17" t="s">
        <v>159</v>
      </c>
      <c r="BE291" s="192">
        <f>IF(N291="základní",J291,0)</f>
        <v>0</v>
      </c>
      <c r="BF291" s="192">
        <f>IF(N291="snížená",J291,0)</f>
        <v>0</v>
      </c>
      <c r="BG291" s="192">
        <f>IF(N291="zákl. přenesená",J291,0)</f>
        <v>0</v>
      </c>
      <c r="BH291" s="192">
        <f>IF(N291="sníž. přenesená",J291,0)</f>
        <v>0</v>
      </c>
      <c r="BI291" s="192">
        <f>IF(N291="nulová",J291,0)</f>
        <v>0</v>
      </c>
      <c r="BJ291" s="17" t="s">
        <v>89</v>
      </c>
      <c r="BK291" s="192">
        <f>ROUND(I291*H291,2)</f>
        <v>0</v>
      </c>
      <c r="BL291" s="17" t="s">
        <v>165</v>
      </c>
      <c r="BM291" s="191" t="s">
        <v>531</v>
      </c>
    </row>
    <row r="292" spans="1:65" s="13" customFormat="1" ht="11.25">
      <c r="B292" s="198"/>
      <c r="C292" s="199"/>
      <c r="D292" s="193" t="s">
        <v>171</v>
      </c>
      <c r="E292" s="200" t="s">
        <v>79</v>
      </c>
      <c r="F292" s="201" t="s">
        <v>532</v>
      </c>
      <c r="G292" s="199"/>
      <c r="H292" s="202">
        <v>454</v>
      </c>
      <c r="I292" s="203"/>
      <c r="J292" s="199"/>
      <c r="K292" s="199"/>
      <c r="L292" s="204"/>
      <c r="M292" s="205"/>
      <c r="N292" s="206"/>
      <c r="O292" s="206"/>
      <c r="P292" s="206"/>
      <c r="Q292" s="206"/>
      <c r="R292" s="206"/>
      <c r="S292" s="206"/>
      <c r="T292" s="207"/>
      <c r="AT292" s="208" t="s">
        <v>171</v>
      </c>
      <c r="AU292" s="208" t="s">
        <v>91</v>
      </c>
      <c r="AV292" s="13" t="s">
        <v>91</v>
      </c>
      <c r="AW292" s="13" t="s">
        <v>42</v>
      </c>
      <c r="AX292" s="13" t="s">
        <v>89</v>
      </c>
      <c r="AY292" s="208" t="s">
        <v>159</v>
      </c>
    </row>
    <row r="293" spans="1:65" s="2" customFormat="1" ht="14.45" customHeight="1">
      <c r="A293" s="35"/>
      <c r="B293" s="36"/>
      <c r="C293" s="180" t="s">
        <v>533</v>
      </c>
      <c r="D293" s="180" t="s">
        <v>161</v>
      </c>
      <c r="E293" s="181" t="s">
        <v>534</v>
      </c>
      <c r="F293" s="182" t="s">
        <v>535</v>
      </c>
      <c r="G293" s="183" t="s">
        <v>327</v>
      </c>
      <c r="H293" s="184">
        <v>37.799999999999997</v>
      </c>
      <c r="I293" s="185"/>
      <c r="J293" s="186">
        <f>ROUND(I293*H293,2)</f>
        <v>0</v>
      </c>
      <c r="K293" s="182" t="s">
        <v>164</v>
      </c>
      <c r="L293" s="40"/>
      <c r="M293" s="187" t="s">
        <v>79</v>
      </c>
      <c r="N293" s="188" t="s">
        <v>51</v>
      </c>
      <c r="O293" s="65"/>
      <c r="P293" s="189">
        <f>O293*H293</f>
        <v>0</v>
      </c>
      <c r="Q293" s="189">
        <v>1.0000000000000001E-5</v>
      </c>
      <c r="R293" s="189">
        <f>Q293*H293</f>
        <v>3.7800000000000003E-4</v>
      </c>
      <c r="S293" s="189">
        <v>0</v>
      </c>
      <c r="T293" s="190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1" t="s">
        <v>165</v>
      </c>
      <c r="AT293" s="191" t="s">
        <v>161</v>
      </c>
      <c r="AU293" s="191" t="s">
        <v>91</v>
      </c>
      <c r="AY293" s="17" t="s">
        <v>159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7" t="s">
        <v>89</v>
      </c>
      <c r="BK293" s="192">
        <f>ROUND(I293*H293,2)</f>
        <v>0</v>
      </c>
      <c r="BL293" s="17" t="s">
        <v>165</v>
      </c>
      <c r="BM293" s="191" t="s">
        <v>536</v>
      </c>
    </row>
    <row r="294" spans="1:65" s="2" customFormat="1" ht="29.25">
      <c r="A294" s="35"/>
      <c r="B294" s="36"/>
      <c r="C294" s="37"/>
      <c r="D294" s="193" t="s">
        <v>167</v>
      </c>
      <c r="E294" s="37"/>
      <c r="F294" s="194" t="s">
        <v>537</v>
      </c>
      <c r="G294" s="37"/>
      <c r="H294" s="37"/>
      <c r="I294" s="195"/>
      <c r="J294" s="37"/>
      <c r="K294" s="37"/>
      <c r="L294" s="40"/>
      <c r="M294" s="196"/>
      <c r="N294" s="197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7" t="s">
        <v>167</v>
      </c>
      <c r="AU294" s="17" t="s">
        <v>91</v>
      </c>
    </row>
    <row r="295" spans="1:65" s="13" customFormat="1" ht="11.25">
      <c r="B295" s="198"/>
      <c r="C295" s="199"/>
      <c r="D295" s="193" t="s">
        <v>171</v>
      </c>
      <c r="E295" s="200" t="s">
        <v>79</v>
      </c>
      <c r="F295" s="201" t="s">
        <v>538</v>
      </c>
      <c r="G295" s="199"/>
      <c r="H295" s="202">
        <v>37.799999999999997</v>
      </c>
      <c r="I295" s="203"/>
      <c r="J295" s="199"/>
      <c r="K295" s="199"/>
      <c r="L295" s="204"/>
      <c r="M295" s="205"/>
      <c r="N295" s="206"/>
      <c r="O295" s="206"/>
      <c r="P295" s="206"/>
      <c r="Q295" s="206"/>
      <c r="R295" s="206"/>
      <c r="S295" s="206"/>
      <c r="T295" s="207"/>
      <c r="AT295" s="208" t="s">
        <v>171</v>
      </c>
      <c r="AU295" s="208" t="s">
        <v>91</v>
      </c>
      <c r="AV295" s="13" t="s">
        <v>91</v>
      </c>
      <c r="AW295" s="13" t="s">
        <v>42</v>
      </c>
      <c r="AX295" s="13" t="s">
        <v>89</v>
      </c>
      <c r="AY295" s="208" t="s">
        <v>159</v>
      </c>
    </row>
    <row r="296" spans="1:65" s="2" customFormat="1" ht="24.2" customHeight="1">
      <c r="A296" s="35"/>
      <c r="B296" s="36"/>
      <c r="C296" s="180" t="s">
        <v>539</v>
      </c>
      <c r="D296" s="180" t="s">
        <v>161</v>
      </c>
      <c r="E296" s="181" t="s">
        <v>540</v>
      </c>
      <c r="F296" s="182" t="s">
        <v>541</v>
      </c>
      <c r="G296" s="183" t="s">
        <v>327</v>
      </c>
      <c r="H296" s="184">
        <v>37.799999999999997</v>
      </c>
      <c r="I296" s="185"/>
      <c r="J296" s="186">
        <f>ROUND(I296*H296,2)</f>
        <v>0</v>
      </c>
      <c r="K296" s="182" t="s">
        <v>164</v>
      </c>
      <c r="L296" s="40"/>
      <c r="M296" s="187" t="s">
        <v>79</v>
      </c>
      <c r="N296" s="188" t="s">
        <v>51</v>
      </c>
      <c r="O296" s="65"/>
      <c r="P296" s="189">
        <f>O296*H296</f>
        <v>0</v>
      </c>
      <c r="Q296" s="189">
        <v>3.4000000000000002E-4</v>
      </c>
      <c r="R296" s="189">
        <f>Q296*H296</f>
        <v>1.2852000000000001E-2</v>
      </c>
      <c r="S296" s="189">
        <v>0</v>
      </c>
      <c r="T296" s="190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1" t="s">
        <v>165</v>
      </c>
      <c r="AT296" s="191" t="s">
        <v>161</v>
      </c>
      <c r="AU296" s="191" t="s">
        <v>91</v>
      </c>
      <c r="AY296" s="17" t="s">
        <v>159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7" t="s">
        <v>89</v>
      </c>
      <c r="BK296" s="192">
        <f>ROUND(I296*H296,2)</f>
        <v>0</v>
      </c>
      <c r="BL296" s="17" t="s">
        <v>165</v>
      </c>
      <c r="BM296" s="191" t="s">
        <v>542</v>
      </c>
    </row>
    <row r="297" spans="1:65" s="2" customFormat="1" ht="39">
      <c r="A297" s="35"/>
      <c r="B297" s="36"/>
      <c r="C297" s="37"/>
      <c r="D297" s="193" t="s">
        <v>167</v>
      </c>
      <c r="E297" s="37"/>
      <c r="F297" s="194" t="s">
        <v>543</v>
      </c>
      <c r="G297" s="37"/>
      <c r="H297" s="37"/>
      <c r="I297" s="195"/>
      <c r="J297" s="37"/>
      <c r="K297" s="37"/>
      <c r="L297" s="40"/>
      <c r="M297" s="196"/>
      <c r="N297" s="197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7" t="s">
        <v>167</v>
      </c>
      <c r="AU297" s="17" t="s">
        <v>91</v>
      </c>
    </row>
    <row r="298" spans="1:65" s="2" customFormat="1" ht="14.45" customHeight="1">
      <c r="A298" s="35"/>
      <c r="B298" s="36"/>
      <c r="C298" s="180" t="s">
        <v>544</v>
      </c>
      <c r="D298" s="180" t="s">
        <v>161</v>
      </c>
      <c r="E298" s="181" t="s">
        <v>545</v>
      </c>
      <c r="F298" s="182" t="s">
        <v>546</v>
      </c>
      <c r="G298" s="183" t="s">
        <v>327</v>
      </c>
      <c r="H298" s="184">
        <v>64.5</v>
      </c>
      <c r="I298" s="185"/>
      <c r="J298" s="186">
        <f>ROUND(I298*H298,2)</f>
        <v>0</v>
      </c>
      <c r="K298" s="182" t="s">
        <v>164</v>
      </c>
      <c r="L298" s="40"/>
      <c r="M298" s="187" t="s">
        <v>79</v>
      </c>
      <c r="N298" s="188" t="s">
        <v>51</v>
      </c>
      <c r="O298" s="65"/>
      <c r="P298" s="189">
        <f>O298*H298</f>
        <v>0</v>
      </c>
      <c r="Q298" s="189">
        <v>0</v>
      </c>
      <c r="R298" s="189">
        <f>Q298*H298</f>
        <v>0</v>
      </c>
      <c r="S298" s="189">
        <v>0</v>
      </c>
      <c r="T298" s="190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1" t="s">
        <v>165</v>
      </c>
      <c r="AT298" s="191" t="s">
        <v>161</v>
      </c>
      <c r="AU298" s="191" t="s">
        <v>91</v>
      </c>
      <c r="AY298" s="17" t="s">
        <v>159</v>
      </c>
      <c r="BE298" s="192">
        <f>IF(N298="základní",J298,0)</f>
        <v>0</v>
      </c>
      <c r="BF298" s="192">
        <f>IF(N298="snížená",J298,0)</f>
        <v>0</v>
      </c>
      <c r="BG298" s="192">
        <f>IF(N298="zákl. přenesená",J298,0)</f>
        <v>0</v>
      </c>
      <c r="BH298" s="192">
        <f>IF(N298="sníž. přenesená",J298,0)</f>
        <v>0</v>
      </c>
      <c r="BI298" s="192">
        <f>IF(N298="nulová",J298,0)</f>
        <v>0</v>
      </c>
      <c r="BJ298" s="17" t="s">
        <v>89</v>
      </c>
      <c r="BK298" s="192">
        <f>ROUND(I298*H298,2)</f>
        <v>0</v>
      </c>
      <c r="BL298" s="17" t="s">
        <v>165</v>
      </c>
      <c r="BM298" s="191" t="s">
        <v>547</v>
      </c>
    </row>
    <row r="299" spans="1:65" s="2" customFormat="1" ht="97.5">
      <c r="A299" s="35"/>
      <c r="B299" s="36"/>
      <c r="C299" s="37"/>
      <c r="D299" s="193" t="s">
        <v>167</v>
      </c>
      <c r="E299" s="37"/>
      <c r="F299" s="194" t="s">
        <v>548</v>
      </c>
      <c r="G299" s="37"/>
      <c r="H299" s="37"/>
      <c r="I299" s="195"/>
      <c r="J299" s="37"/>
      <c r="K299" s="37"/>
      <c r="L299" s="40"/>
      <c r="M299" s="196"/>
      <c r="N299" s="197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7" t="s">
        <v>167</v>
      </c>
      <c r="AU299" s="17" t="s">
        <v>91</v>
      </c>
    </row>
    <row r="300" spans="1:65" s="2" customFormat="1" ht="14.45" customHeight="1">
      <c r="A300" s="35"/>
      <c r="B300" s="36"/>
      <c r="C300" s="209" t="s">
        <v>549</v>
      </c>
      <c r="D300" s="209" t="s">
        <v>185</v>
      </c>
      <c r="E300" s="210" t="s">
        <v>550</v>
      </c>
      <c r="F300" s="211" t="s">
        <v>551</v>
      </c>
      <c r="G300" s="212" t="s">
        <v>327</v>
      </c>
      <c r="H300" s="213">
        <v>65.468000000000004</v>
      </c>
      <c r="I300" s="214"/>
      <c r="J300" s="215">
        <f>ROUND(I300*H300,2)</f>
        <v>0</v>
      </c>
      <c r="K300" s="211" t="s">
        <v>164</v>
      </c>
      <c r="L300" s="216"/>
      <c r="M300" s="217" t="s">
        <v>79</v>
      </c>
      <c r="N300" s="218" t="s">
        <v>51</v>
      </c>
      <c r="O300" s="65"/>
      <c r="P300" s="189">
        <f>O300*H300</f>
        <v>0</v>
      </c>
      <c r="Q300" s="189">
        <v>2.0250000000000001E-2</v>
      </c>
      <c r="R300" s="189">
        <f>Q300*H300</f>
        <v>1.3257270000000001</v>
      </c>
      <c r="S300" s="189">
        <v>0</v>
      </c>
      <c r="T300" s="190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91" t="s">
        <v>189</v>
      </c>
      <c r="AT300" s="191" t="s">
        <v>185</v>
      </c>
      <c r="AU300" s="191" t="s">
        <v>91</v>
      </c>
      <c r="AY300" s="17" t="s">
        <v>159</v>
      </c>
      <c r="BE300" s="192">
        <f>IF(N300="základní",J300,0)</f>
        <v>0</v>
      </c>
      <c r="BF300" s="192">
        <f>IF(N300="snížená",J300,0)</f>
        <v>0</v>
      </c>
      <c r="BG300" s="192">
        <f>IF(N300="zákl. přenesená",J300,0)</f>
        <v>0</v>
      </c>
      <c r="BH300" s="192">
        <f>IF(N300="sníž. přenesená",J300,0)</f>
        <v>0</v>
      </c>
      <c r="BI300" s="192">
        <f>IF(N300="nulová",J300,0)</f>
        <v>0</v>
      </c>
      <c r="BJ300" s="17" t="s">
        <v>89</v>
      </c>
      <c r="BK300" s="192">
        <f>ROUND(I300*H300,2)</f>
        <v>0</v>
      </c>
      <c r="BL300" s="17" t="s">
        <v>165</v>
      </c>
      <c r="BM300" s="191" t="s">
        <v>552</v>
      </c>
    </row>
    <row r="301" spans="1:65" s="13" customFormat="1" ht="11.25">
      <c r="B301" s="198"/>
      <c r="C301" s="199"/>
      <c r="D301" s="193" t="s">
        <v>171</v>
      </c>
      <c r="E301" s="200" t="s">
        <v>79</v>
      </c>
      <c r="F301" s="201" t="s">
        <v>553</v>
      </c>
      <c r="G301" s="199"/>
      <c r="H301" s="202">
        <v>64.5</v>
      </c>
      <c r="I301" s="203"/>
      <c r="J301" s="199"/>
      <c r="K301" s="199"/>
      <c r="L301" s="204"/>
      <c r="M301" s="205"/>
      <c r="N301" s="206"/>
      <c r="O301" s="206"/>
      <c r="P301" s="206"/>
      <c r="Q301" s="206"/>
      <c r="R301" s="206"/>
      <c r="S301" s="206"/>
      <c r="T301" s="207"/>
      <c r="AT301" s="208" t="s">
        <v>171</v>
      </c>
      <c r="AU301" s="208" t="s">
        <v>91</v>
      </c>
      <c r="AV301" s="13" t="s">
        <v>91</v>
      </c>
      <c r="AW301" s="13" t="s">
        <v>42</v>
      </c>
      <c r="AX301" s="13" t="s">
        <v>89</v>
      </c>
      <c r="AY301" s="208" t="s">
        <v>159</v>
      </c>
    </row>
    <row r="302" spans="1:65" s="15" customFormat="1" ht="22.5">
      <c r="B302" s="230"/>
      <c r="C302" s="231"/>
      <c r="D302" s="193" t="s">
        <v>171</v>
      </c>
      <c r="E302" s="232" t="s">
        <v>79</v>
      </c>
      <c r="F302" s="233" t="s">
        <v>554</v>
      </c>
      <c r="G302" s="231"/>
      <c r="H302" s="232" t="s">
        <v>79</v>
      </c>
      <c r="I302" s="234"/>
      <c r="J302" s="231"/>
      <c r="K302" s="231"/>
      <c r="L302" s="235"/>
      <c r="M302" s="236"/>
      <c r="N302" s="237"/>
      <c r="O302" s="237"/>
      <c r="P302" s="237"/>
      <c r="Q302" s="237"/>
      <c r="R302" s="237"/>
      <c r="S302" s="237"/>
      <c r="T302" s="238"/>
      <c r="AT302" s="239" t="s">
        <v>171</v>
      </c>
      <c r="AU302" s="239" t="s">
        <v>91</v>
      </c>
      <c r="AV302" s="15" t="s">
        <v>89</v>
      </c>
      <c r="AW302" s="15" t="s">
        <v>42</v>
      </c>
      <c r="AX302" s="15" t="s">
        <v>81</v>
      </c>
      <c r="AY302" s="239" t="s">
        <v>159</v>
      </c>
    </row>
    <row r="303" spans="1:65" s="13" customFormat="1" ht="11.25">
      <c r="B303" s="198"/>
      <c r="C303" s="199"/>
      <c r="D303" s="193" t="s">
        <v>171</v>
      </c>
      <c r="E303" s="199"/>
      <c r="F303" s="201" t="s">
        <v>555</v>
      </c>
      <c r="G303" s="199"/>
      <c r="H303" s="202">
        <v>65.468000000000004</v>
      </c>
      <c r="I303" s="203"/>
      <c r="J303" s="199"/>
      <c r="K303" s="199"/>
      <c r="L303" s="204"/>
      <c r="M303" s="205"/>
      <c r="N303" s="206"/>
      <c r="O303" s="206"/>
      <c r="P303" s="206"/>
      <c r="Q303" s="206"/>
      <c r="R303" s="206"/>
      <c r="S303" s="206"/>
      <c r="T303" s="207"/>
      <c r="AT303" s="208" t="s">
        <v>171</v>
      </c>
      <c r="AU303" s="208" t="s">
        <v>91</v>
      </c>
      <c r="AV303" s="13" t="s">
        <v>91</v>
      </c>
      <c r="AW303" s="13" t="s">
        <v>4</v>
      </c>
      <c r="AX303" s="13" t="s">
        <v>89</v>
      </c>
      <c r="AY303" s="208" t="s">
        <v>159</v>
      </c>
    </row>
    <row r="304" spans="1:65" s="2" customFormat="1" ht="14.45" customHeight="1">
      <c r="A304" s="35"/>
      <c r="B304" s="36"/>
      <c r="C304" s="180" t="s">
        <v>556</v>
      </c>
      <c r="D304" s="180" t="s">
        <v>161</v>
      </c>
      <c r="E304" s="181" t="s">
        <v>557</v>
      </c>
      <c r="F304" s="182" t="s">
        <v>558</v>
      </c>
      <c r="G304" s="183" t="s">
        <v>327</v>
      </c>
      <c r="H304" s="184">
        <v>37.799999999999997</v>
      </c>
      <c r="I304" s="185"/>
      <c r="J304" s="186">
        <f>ROUND(I304*H304,2)</f>
        <v>0</v>
      </c>
      <c r="K304" s="182" t="s">
        <v>164</v>
      </c>
      <c r="L304" s="40"/>
      <c r="M304" s="187" t="s">
        <v>79</v>
      </c>
      <c r="N304" s="188" t="s">
        <v>51</v>
      </c>
      <c r="O304" s="65"/>
      <c r="P304" s="189">
        <f>O304*H304</f>
        <v>0</v>
      </c>
      <c r="Q304" s="189">
        <v>0</v>
      </c>
      <c r="R304" s="189">
        <f>Q304*H304</f>
        <v>0</v>
      </c>
      <c r="S304" s="189">
        <v>0</v>
      </c>
      <c r="T304" s="190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1" t="s">
        <v>165</v>
      </c>
      <c r="AT304" s="191" t="s">
        <v>161</v>
      </c>
      <c r="AU304" s="191" t="s">
        <v>91</v>
      </c>
      <c r="AY304" s="17" t="s">
        <v>159</v>
      </c>
      <c r="BE304" s="192">
        <f>IF(N304="základní",J304,0)</f>
        <v>0</v>
      </c>
      <c r="BF304" s="192">
        <f>IF(N304="snížená",J304,0)</f>
        <v>0</v>
      </c>
      <c r="BG304" s="192">
        <f>IF(N304="zákl. přenesená",J304,0)</f>
        <v>0</v>
      </c>
      <c r="BH304" s="192">
        <f>IF(N304="sníž. přenesená",J304,0)</f>
        <v>0</v>
      </c>
      <c r="BI304" s="192">
        <f>IF(N304="nulová",J304,0)</f>
        <v>0</v>
      </c>
      <c r="BJ304" s="17" t="s">
        <v>89</v>
      </c>
      <c r="BK304" s="192">
        <f>ROUND(I304*H304,2)</f>
        <v>0</v>
      </c>
      <c r="BL304" s="17" t="s">
        <v>165</v>
      </c>
      <c r="BM304" s="191" t="s">
        <v>559</v>
      </c>
    </row>
    <row r="305" spans="1:65" s="2" customFormat="1" ht="29.25">
      <c r="A305" s="35"/>
      <c r="B305" s="36"/>
      <c r="C305" s="37"/>
      <c r="D305" s="193" t="s">
        <v>167</v>
      </c>
      <c r="E305" s="37"/>
      <c r="F305" s="194" t="s">
        <v>560</v>
      </c>
      <c r="G305" s="37"/>
      <c r="H305" s="37"/>
      <c r="I305" s="195"/>
      <c r="J305" s="37"/>
      <c r="K305" s="37"/>
      <c r="L305" s="40"/>
      <c r="M305" s="196"/>
      <c r="N305" s="197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7" t="s">
        <v>167</v>
      </c>
      <c r="AU305" s="17" t="s">
        <v>91</v>
      </c>
    </row>
    <row r="306" spans="1:65" s="13" customFormat="1" ht="11.25">
      <c r="B306" s="198"/>
      <c r="C306" s="199"/>
      <c r="D306" s="193" t="s">
        <v>171</v>
      </c>
      <c r="E306" s="200" t="s">
        <v>79</v>
      </c>
      <c r="F306" s="201" t="s">
        <v>538</v>
      </c>
      <c r="G306" s="199"/>
      <c r="H306" s="202">
        <v>37.799999999999997</v>
      </c>
      <c r="I306" s="203"/>
      <c r="J306" s="199"/>
      <c r="K306" s="199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171</v>
      </c>
      <c r="AU306" s="208" t="s">
        <v>91</v>
      </c>
      <c r="AV306" s="13" t="s">
        <v>91</v>
      </c>
      <c r="AW306" s="13" t="s">
        <v>42</v>
      </c>
      <c r="AX306" s="13" t="s">
        <v>89</v>
      </c>
      <c r="AY306" s="208" t="s">
        <v>159</v>
      </c>
    </row>
    <row r="307" spans="1:65" s="2" customFormat="1" ht="37.9" customHeight="1">
      <c r="A307" s="35"/>
      <c r="B307" s="36"/>
      <c r="C307" s="180" t="s">
        <v>561</v>
      </c>
      <c r="D307" s="180" t="s">
        <v>161</v>
      </c>
      <c r="E307" s="181" t="s">
        <v>562</v>
      </c>
      <c r="F307" s="182" t="s">
        <v>563</v>
      </c>
      <c r="G307" s="183" t="s">
        <v>327</v>
      </c>
      <c r="H307" s="184">
        <v>480</v>
      </c>
      <c r="I307" s="185"/>
      <c r="J307" s="186">
        <f>ROUND(I307*H307,2)</f>
        <v>0</v>
      </c>
      <c r="K307" s="182" t="s">
        <v>164</v>
      </c>
      <c r="L307" s="40"/>
      <c r="M307" s="187" t="s">
        <v>79</v>
      </c>
      <c r="N307" s="188" t="s">
        <v>51</v>
      </c>
      <c r="O307" s="65"/>
      <c r="P307" s="189">
        <f>O307*H307</f>
        <v>0</v>
      </c>
      <c r="Q307" s="189">
        <v>0</v>
      </c>
      <c r="R307" s="189">
        <f>Q307*H307</f>
        <v>0</v>
      </c>
      <c r="S307" s="189">
        <v>0.32400000000000001</v>
      </c>
      <c r="T307" s="190">
        <f>S307*H307</f>
        <v>155.52000000000001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1" t="s">
        <v>165</v>
      </c>
      <c r="AT307" s="191" t="s">
        <v>161</v>
      </c>
      <c r="AU307" s="191" t="s">
        <v>91</v>
      </c>
      <c r="AY307" s="17" t="s">
        <v>159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7" t="s">
        <v>89</v>
      </c>
      <c r="BK307" s="192">
        <f>ROUND(I307*H307,2)</f>
        <v>0</v>
      </c>
      <c r="BL307" s="17" t="s">
        <v>165</v>
      </c>
      <c r="BM307" s="191" t="s">
        <v>564</v>
      </c>
    </row>
    <row r="308" spans="1:65" s="2" customFormat="1" ht="68.25">
      <c r="A308" s="35"/>
      <c r="B308" s="36"/>
      <c r="C308" s="37"/>
      <c r="D308" s="193" t="s">
        <v>167</v>
      </c>
      <c r="E308" s="37"/>
      <c r="F308" s="194" t="s">
        <v>565</v>
      </c>
      <c r="G308" s="37"/>
      <c r="H308" s="37"/>
      <c r="I308" s="195"/>
      <c r="J308" s="37"/>
      <c r="K308" s="37"/>
      <c r="L308" s="40"/>
      <c r="M308" s="196"/>
      <c r="N308" s="197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7" t="s">
        <v>167</v>
      </c>
      <c r="AU308" s="17" t="s">
        <v>91</v>
      </c>
    </row>
    <row r="309" spans="1:65" s="13" customFormat="1" ht="11.25">
      <c r="B309" s="198"/>
      <c r="C309" s="199"/>
      <c r="D309" s="193" t="s">
        <v>171</v>
      </c>
      <c r="E309" s="200" t="s">
        <v>79</v>
      </c>
      <c r="F309" s="201" t="s">
        <v>566</v>
      </c>
      <c r="G309" s="199"/>
      <c r="H309" s="202">
        <v>480</v>
      </c>
      <c r="I309" s="203"/>
      <c r="J309" s="199"/>
      <c r="K309" s="199"/>
      <c r="L309" s="204"/>
      <c r="M309" s="205"/>
      <c r="N309" s="206"/>
      <c r="O309" s="206"/>
      <c r="P309" s="206"/>
      <c r="Q309" s="206"/>
      <c r="R309" s="206"/>
      <c r="S309" s="206"/>
      <c r="T309" s="207"/>
      <c r="AT309" s="208" t="s">
        <v>171</v>
      </c>
      <c r="AU309" s="208" t="s">
        <v>91</v>
      </c>
      <c r="AV309" s="13" t="s">
        <v>91</v>
      </c>
      <c r="AW309" s="13" t="s">
        <v>42</v>
      </c>
      <c r="AX309" s="13" t="s">
        <v>89</v>
      </c>
      <c r="AY309" s="208" t="s">
        <v>159</v>
      </c>
    </row>
    <row r="310" spans="1:65" s="2" customFormat="1" ht="14.45" customHeight="1">
      <c r="A310" s="35"/>
      <c r="B310" s="36"/>
      <c r="C310" s="180" t="s">
        <v>567</v>
      </c>
      <c r="D310" s="180" t="s">
        <v>161</v>
      </c>
      <c r="E310" s="181" t="s">
        <v>568</v>
      </c>
      <c r="F310" s="182" t="s">
        <v>569</v>
      </c>
      <c r="G310" s="183" t="s">
        <v>118</v>
      </c>
      <c r="H310" s="184">
        <v>10000</v>
      </c>
      <c r="I310" s="185"/>
      <c r="J310" s="186">
        <f>ROUND(I310*H310,2)</f>
        <v>0</v>
      </c>
      <c r="K310" s="182" t="s">
        <v>164</v>
      </c>
      <c r="L310" s="40"/>
      <c r="M310" s="187" t="s">
        <v>79</v>
      </c>
      <c r="N310" s="188" t="s">
        <v>51</v>
      </c>
      <c r="O310" s="65"/>
      <c r="P310" s="189">
        <f>O310*H310</f>
        <v>0</v>
      </c>
      <c r="Q310" s="189">
        <v>0</v>
      </c>
      <c r="R310" s="189">
        <f>Q310*H310</f>
        <v>0</v>
      </c>
      <c r="S310" s="189">
        <v>0.01</v>
      </c>
      <c r="T310" s="190">
        <f>S310*H310</f>
        <v>100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1" t="s">
        <v>165</v>
      </c>
      <c r="AT310" s="191" t="s">
        <v>161</v>
      </c>
      <c r="AU310" s="191" t="s">
        <v>91</v>
      </c>
      <c r="AY310" s="17" t="s">
        <v>159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17" t="s">
        <v>89</v>
      </c>
      <c r="BK310" s="192">
        <f>ROUND(I310*H310,2)</f>
        <v>0</v>
      </c>
      <c r="BL310" s="17" t="s">
        <v>165</v>
      </c>
      <c r="BM310" s="191" t="s">
        <v>570</v>
      </c>
    </row>
    <row r="311" spans="1:65" s="2" customFormat="1" ht="78">
      <c r="A311" s="35"/>
      <c r="B311" s="36"/>
      <c r="C311" s="37"/>
      <c r="D311" s="193" t="s">
        <v>167</v>
      </c>
      <c r="E311" s="37"/>
      <c r="F311" s="194" t="s">
        <v>571</v>
      </c>
      <c r="G311" s="37"/>
      <c r="H311" s="37"/>
      <c r="I311" s="195"/>
      <c r="J311" s="37"/>
      <c r="K311" s="37"/>
      <c r="L311" s="40"/>
      <c r="M311" s="196"/>
      <c r="N311" s="197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7" t="s">
        <v>167</v>
      </c>
      <c r="AU311" s="17" t="s">
        <v>91</v>
      </c>
    </row>
    <row r="312" spans="1:65" s="13" customFormat="1" ht="11.25">
      <c r="B312" s="198"/>
      <c r="C312" s="199"/>
      <c r="D312" s="193" t="s">
        <v>171</v>
      </c>
      <c r="E312" s="200" t="s">
        <v>79</v>
      </c>
      <c r="F312" s="201" t="s">
        <v>572</v>
      </c>
      <c r="G312" s="199"/>
      <c r="H312" s="202">
        <v>10000</v>
      </c>
      <c r="I312" s="203"/>
      <c r="J312" s="199"/>
      <c r="K312" s="199"/>
      <c r="L312" s="204"/>
      <c r="M312" s="205"/>
      <c r="N312" s="206"/>
      <c r="O312" s="206"/>
      <c r="P312" s="206"/>
      <c r="Q312" s="206"/>
      <c r="R312" s="206"/>
      <c r="S312" s="206"/>
      <c r="T312" s="207"/>
      <c r="AT312" s="208" t="s">
        <v>171</v>
      </c>
      <c r="AU312" s="208" t="s">
        <v>91</v>
      </c>
      <c r="AV312" s="13" t="s">
        <v>91</v>
      </c>
      <c r="AW312" s="13" t="s">
        <v>42</v>
      </c>
      <c r="AX312" s="13" t="s">
        <v>89</v>
      </c>
      <c r="AY312" s="208" t="s">
        <v>159</v>
      </c>
    </row>
    <row r="313" spans="1:65" s="2" customFormat="1" ht="14.45" customHeight="1">
      <c r="A313" s="35"/>
      <c r="B313" s="36"/>
      <c r="C313" s="180" t="s">
        <v>573</v>
      </c>
      <c r="D313" s="180" t="s">
        <v>161</v>
      </c>
      <c r="E313" s="181" t="s">
        <v>574</v>
      </c>
      <c r="F313" s="182" t="s">
        <v>575</v>
      </c>
      <c r="G313" s="183" t="s">
        <v>181</v>
      </c>
      <c r="H313" s="184">
        <v>1.8</v>
      </c>
      <c r="I313" s="185"/>
      <c r="J313" s="186">
        <f>ROUND(I313*H313,2)</f>
        <v>0</v>
      </c>
      <c r="K313" s="182" t="s">
        <v>164</v>
      </c>
      <c r="L313" s="40"/>
      <c r="M313" s="187" t="s">
        <v>79</v>
      </c>
      <c r="N313" s="188" t="s">
        <v>51</v>
      </c>
      <c r="O313" s="65"/>
      <c r="P313" s="189">
        <f>O313*H313</f>
        <v>0</v>
      </c>
      <c r="Q313" s="189">
        <v>0</v>
      </c>
      <c r="R313" s="189">
        <f>Q313*H313</f>
        <v>0</v>
      </c>
      <c r="S313" s="189">
        <v>2</v>
      </c>
      <c r="T313" s="190">
        <f>S313*H313</f>
        <v>3.6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1" t="s">
        <v>165</v>
      </c>
      <c r="AT313" s="191" t="s">
        <v>161</v>
      </c>
      <c r="AU313" s="191" t="s">
        <v>91</v>
      </c>
      <c r="AY313" s="17" t="s">
        <v>159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7" t="s">
        <v>89</v>
      </c>
      <c r="BK313" s="192">
        <f>ROUND(I313*H313,2)</f>
        <v>0</v>
      </c>
      <c r="BL313" s="17" t="s">
        <v>165</v>
      </c>
      <c r="BM313" s="191" t="s">
        <v>576</v>
      </c>
    </row>
    <row r="314" spans="1:65" s="13" customFormat="1" ht="11.25">
      <c r="B314" s="198"/>
      <c r="C314" s="199"/>
      <c r="D314" s="193" t="s">
        <v>171</v>
      </c>
      <c r="E314" s="200" t="s">
        <v>79</v>
      </c>
      <c r="F314" s="201" t="s">
        <v>577</v>
      </c>
      <c r="G314" s="199"/>
      <c r="H314" s="202">
        <v>1.8</v>
      </c>
      <c r="I314" s="203"/>
      <c r="J314" s="199"/>
      <c r="K314" s="199"/>
      <c r="L314" s="204"/>
      <c r="M314" s="205"/>
      <c r="N314" s="206"/>
      <c r="O314" s="206"/>
      <c r="P314" s="206"/>
      <c r="Q314" s="206"/>
      <c r="R314" s="206"/>
      <c r="S314" s="206"/>
      <c r="T314" s="207"/>
      <c r="AT314" s="208" t="s">
        <v>171</v>
      </c>
      <c r="AU314" s="208" t="s">
        <v>91</v>
      </c>
      <c r="AV314" s="13" t="s">
        <v>91</v>
      </c>
      <c r="AW314" s="13" t="s">
        <v>42</v>
      </c>
      <c r="AX314" s="13" t="s">
        <v>89</v>
      </c>
      <c r="AY314" s="208" t="s">
        <v>159</v>
      </c>
    </row>
    <row r="315" spans="1:65" s="15" customFormat="1" ht="11.25">
      <c r="B315" s="230"/>
      <c r="C315" s="231"/>
      <c r="D315" s="193" t="s">
        <v>171</v>
      </c>
      <c r="E315" s="232" t="s">
        <v>79</v>
      </c>
      <c r="F315" s="233" t="s">
        <v>578</v>
      </c>
      <c r="G315" s="231"/>
      <c r="H315" s="232" t="s">
        <v>79</v>
      </c>
      <c r="I315" s="234"/>
      <c r="J315" s="231"/>
      <c r="K315" s="231"/>
      <c r="L315" s="235"/>
      <c r="M315" s="236"/>
      <c r="N315" s="237"/>
      <c r="O315" s="237"/>
      <c r="P315" s="237"/>
      <c r="Q315" s="237"/>
      <c r="R315" s="237"/>
      <c r="S315" s="237"/>
      <c r="T315" s="238"/>
      <c r="AT315" s="239" t="s">
        <v>171</v>
      </c>
      <c r="AU315" s="239" t="s">
        <v>91</v>
      </c>
      <c r="AV315" s="15" t="s">
        <v>89</v>
      </c>
      <c r="AW315" s="15" t="s">
        <v>42</v>
      </c>
      <c r="AX315" s="15" t="s">
        <v>81</v>
      </c>
      <c r="AY315" s="239" t="s">
        <v>159</v>
      </c>
    </row>
    <row r="316" spans="1:65" s="12" customFormat="1" ht="22.9" customHeight="1">
      <c r="B316" s="164"/>
      <c r="C316" s="165"/>
      <c r="D316" s="166" t="s">
        <v>80</v>
      </c>
      <c r="E316" s="178" t="s">
        <v>579</v>
      </c>
      <c r="F316" s="178" t="s">
        <v>580</v>
      </c>
      <c r="G316" s="165"/>
      <c r="H316" s="165"/>
      <c r="I316" s="168"/>
      <c r="J316" s="179">
        <f>BK316</f>
        <v>0</v>
      </c>
      <c r="K316" s="165"/>
      <c r="L316" s="170"/>
      <c r="M316" s="171"/>
      <c r="N316" s="172"/>
      <c r="O316" s="172"/>
      <c r="P316" s="173">
        <f>SUM(P317:P353)</f>
        <v>0</v>
      </c>
      <c r="Q316" s="172"/>
      <c r="R316" s="173">
        <f>SUM(R317:R353)</f>
        <v>0</v>
      </c>
      <c r="S316" s="172"/>
      <c r="T316" s="174">
        <f>SUM(T317:T353)</f>
        <v>0</v>
      </c>
      <c r="AR316" s="175" t="s">
        <v>89</v>
      </c>
      <c r="AT316" s="176" t="s">
        <v>80</v>
      </c>
      <c r="AU316" s="176" t="s">
        <v>89</v>
      </c>
      <c r="AY316" s="175" t="s">
        <v>159</v>
      </c>
      <c r="BK316" s="177">
        <f>SUM(BK317:BK353)</f>
        <v>0</v>
      </c>
    </row>
    <row r="317" spans="1:65" s="2" customFormat="1" ht="24.2" customHeight="1">
      <c r="A317" s="35"/>
      <c r="B317" s="36"/>
      <c r="C317" s="180" t="s">
        <v>581</v>
      </c>
      <c r="D317" s="180" t="s">
        <v>161</v>
      </c>
      <c r="E317" s="181" t="s">
        <v>582</v>
      </c>
      <c r="F317" s="182" t="s">
        <v>583</v>
      </c>
      <c r="G317" s="183" t="s">
        <v>188</v>
      </c>
      <c r="H317" s="184">
        <v>4513.6120000000001</v>
      </c>
      <c r="I317" s="185"/>
      <c r="J317" s="186">
        <f>ROUND(I317*H317,2)</f>
        <v>0</v>
      </c>
      <c r="K317" s="182" t="s">
        <v>164</v>
      </c>
      <c r="L317" s="40"/>
      <c r="M317" s="187" t="s">
        <v>79</v>
      </c>
      <c r="N317" s="188" t="s">
        <v>51</v>
      </c>
      <c r="O317" s="65"/>
      <c r="P317" s="189">
        <f>O317*H317</f>
        <v>0</v>
      </c>
      <c r="Q317" s="189">
        <v>0</v>
      </c>
      <c r="R317" s="189">
        <f>Q317*H317</f>
        <v>0</v>
      </c>
      <c r="S317" s="189">
        <v>0</v>
      </c>
      <c r="T317" s="190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91" t="s">
        <v>165</v>
      </c>
      <c r="AT317" s="191" t="s">
        <v>161</v>
      </c>
      <c r="AU317" s="191" t="s">
        <v>91</v>
      </c>
      <c r="AY317" s="17" t="s">
        <v>159</v>
      </c>
      <c r="BE317" s="192">
        <f>IF(N317="základní",J317,0)</f>
        <v>0</v>
      </c>
      <c r="BF317" s="192">
        <f>IF(N317="snížená",J317,0)</f>
        <v>0</v>
      </c>
      <c r="BG317" s="192">
        <f>IF(N317="zákl. přenesená",J317,0)</f>
        <v>0</v>
      </c>
      <c r="BH317" s="192">
        <f>IF(N317="sníž. přenesená",J317,0)</f>
        <v>0</v>
      </c>
      <c r="BI317" s="192">
        <f>IF(N317="nulová",J317,0)</f>
        <v>0</v>
      </c>
      <c r="BJ317" s="17" t="s">
        <v>89</v>
      </c>
      <c r="BK317" s="192">
        <f>ROUND(I317*H317,2)</f>
        <v>0</v>
      </c>
      <c r="BL317" s="17" t="s">
        <v>165</v>
      </c>
      <c r="BM317" s="191" t="s">
        <v>584</v>
      </c>
    </row>
    <row r="318" spans="1:65" s="2" customFormat="1" ht="78">
      <c r="A318" s="35"/>
      <c r="B318" s="36"/>
      <c r="C318" s="37"/>
      <c r="D318" s="193" t="s">
        <v>167</v>
      </c>
      <c r="E318" s="37"/>
      <c r="F318" s="194" t="s">
        <v>585</v>
      </c>
      <c r="G318" s="37"/>
      <c r="H318" s="37"/>
      <c r="I318" s="195"/>
      <c r="J318" s="37"/>
      <c r="K318" s="37"/>
      <c r="L318" s="40"/>
      <c r="M318" s="196"/>
      <c r="N318" s="197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7" t="s">
        <v>167</v>
      </c>
      <c r="AU318" s="17" t="s">
        <v>91</v>
      </c>
    </row>
    <row r="319" spans="1:65" s="2" customFormat="1" ht="24.2" customHeight="1">
      <c r="A319" s="35"/>
      <c r="B319" s="36"/>
      <c r="C319" s="180" t="s">
        <v>586</v>
      </c>
      <c r="D319" s="180" t="s">
        <v>161</v>
      </c>
      <c r="E319" s="181" t="s">
        <v>587</v>
      </c>
      <c r="F319" s="182" t="s">
        <v>588</v>
      </c>
      <c r="G319" s="183" t="s">
        <v>188</v>
      </c>
      <c r="H319" s="184">
        <v>108326.68799999999</v>
      </c>
      <c r="I319" s="185"/>
      <c r="J319" s="186">
        <f>ROUND(I319*H319,2)</f>
        <v>0</v>
      </c>
      <c r="K319" s="182" t="s">
        <v>164</v>
      </c>
      <c r="L319" s="40"/>
      <c r="M319" s="187" t="s">
        <v>79</v>
      </c>
      <c r="N319" s="188" t="s">
        <v>51</v>
      </c>
      <c r="O319" s="65"/>
      <c r="P319" s="189">
        <f>O319*H319</f>
        <v>0</v>
      </c>
      <c r="Q319" s="189">
        <v>0</v>
      </c>
      <c r="R319" s="189">
        <f>Q319*H319</f>
        <v>0</v>
      </c>
      <c r="S319" s="189">
        <v>0</v>
      </c>
      <c r="T319" s="190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1" t="s">
        <v>165</v>
      </c>
      <c r="AT319" s="191" t="s">
        <v>161</v>
      </c>
      <c r="AU319" s="191" t="s">
        <v>91</v>
      </c>
      <c r="AY319" s="17" t="s">
        <v>159</v>
      </c>
      <c r="BE319" s="192">
        <f>IF(N319="základní",J319,0)</f>
        <v>0</v>
      </c>
      <c r="BF319" s="192">
        <f>IF(N319="snížená",J319,0)</f>
        <v>0</v>
      </c>
      <c r="BG319" s="192">
        <f>IF(N319="zákl. přenesená",J319,0)</f>
        <v>0</v>
      </c>
      <c r="BH319" s="192">
        <f>IF(N319="sníž. přenesená",J319,0)</f>
        <v>0</v>
      </c>
      <c r="BI319" s="192">
        <f>IF(N319="nulová",J319,0)</f>
        <v>0</v>
      </c>
      <c r="BJ319" s="17" t="s">
        <v>89</v>
      </c>
      <c r="BK319" s="192">
        <f>ROUND(I319*H319,2)</f>
        <v>0</v>
      </c>
      <c r="BL319" s="17" t="s">
        <v>165</v>
      </c>
      <c r="BM319" s="191" t="s">
        <v>589</v>
      </c>
    </row>
    <row r="320" spans="1:65" s="2" customFormat="1" ht="78">
      <c r="A320" s="35"/>
      <c r="B320" s="36"/>
      <c r="C320" s="37"/>
      <c r="D320" s="193" t="s">
        <v>167</v>
      </c>
      <c r="E320" s="37"/>
      <c r="F320" s="194" t="s">
        <v>585</v>
      </c>
      <c r="G320" s="37"/>
      <c r="H320" s="37"/>
      <c r="I320" s="195"/>
      <c r="J320" s="37"/>
      <c r="K320" s="37"/>
      <c r="L320" s="40"/>
      <c r="M320" s="196"/>
      <c r="N320" s="197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7" t="s">
        <v>167</v>
      </c>
      <c r="AU320" s="17" t="s">
        <v>91</v>
      </c>
    </row>
    <row r="321" spans="1:65" s="13" customFormat="1" ht="11.25">
      <c r="B321" s="198"/>
      <c r="C321" s="199"/>
      <c r="D321" s="193" t="s">
        <v>171</v>
      </c>
      <c r="E321" s="199"/>
      <c r="F321" s="201" t="s">
        <v>590</v>
      </c>
      <c r="G321" s="199"/>
      <c r="H321" s="202">
        <v>108326.68799999999</v>
      </c>
      <c r="I321" s="203"/>
      <c r="J321" s="199"/>
      <c r="K321" s="199"/>
      <c r="L321" s="204"/>
      <c r="M321" s="205"/>
      <c r="N321" s="206"/>
      <c r="O321" s="206"/>
      <c r="P321" s="206"/>
      <c r="Q321" s="206"/>
      <c r="R321" s="206"/>
      <c r="S321" s="206"/>
      <c r="T321" s="207"/>
      <c r="AT321" s="208" t="s">
        <v>171</v>
      </c>
      <c r="AU321" s="208" t="s">
        <v>91</v>
      </c>
      <c r="AV321" s="13" t="s">
        <v>91</v>
      </c>
      <c r="AW321" s="13" t="s">
        <v>4</v>
      </c>
      <c r="AX321" s="13" t="s">
        <v>89</v>
      </c>
      <c r="AY321" s="208" t="s">
        <v>159</v>
      </c>
    </row>
    <row r="322" spans="1:65" s="2" customFormat="1" ht="24.2" customHeight="1">
      <c r="A322" s="35"/>
      <c r="B322" s="36"/>
      <c r="C322" s="180" t="s">
        <v>591</v>
      </c>
      <c r="D322" s="180" t="s">
        <v>161</v>
      </c>
      <c r="E322" s="181" t="s">
        <v>592</v>
      </c>
      <c r="F322" s="182" t="s">
        <v>593</v>
      </c>
      <c r="G322" s="183" t="s">
        <v>188</v>
      </c>
      <c r="H322" s="184">
        <v>3.6</v>
      </c>
      <c r="I322" s="185"/>
      <c r="J322" s="186">
        <f>ROUND(I322*H322,2)</f>
        <v>0</v>
      </c>
      <c r="K322" s="182" t="s">
        <v>164</v>
      </c>
      <c r="L322" s="40"/>
      <c r="M322" s="187" t="s">
        <v>79</v>
      </c>
      <c r="N322" s="188" t="s">
        <v>51</v>
      </c>
      <c r="O322" s="65"/>
      <c r="P322" s="189">
        <f>O322*H322</f>
        <v>0</v>
      </c>
      <c r="Q322" s="189">
        <v>0</v>
      </c>
      <c r="R322" s="189">
        <f>Q322*H322</f>
        <v>0</v>
      </c>
      <c r="S322" s="189">
        <v>0</v>
      </c>
      <c r="T322" s="190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1" t="s">
        <v>165</v>
      </c>
      <c r="AT322" s="191" t="s">
        <v>161</v>
      </c>
      <c r="AU322" s="191" t="s">
        <v>91</v>
      </c>
      <c r="AY322" s="17" t="s">
        <v>159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7" t="s">
        <v>89</v>
      </c>
      <c r="BK322" s="192">
        <f>ROUND(I322*H322,2)</f>
        <v>0</v>
      </c>
      <c r="BL322" s="17" t="s">
        <v>165</v>
      </c>
      <c r="BM322" s="191" t="s">
        <v>594</v>
      </c>
    </row>
    <row r="323" spans="1:65" s="2" customFormat="1" ht="39">
      <c r="A323" s="35"/>
      <c r="B323" s="36"/>
      <c r="C323" s="37"/>
      <c r="D323" s="193" t="s">
        <v>167</v>
      </c>
      <c r="E323" s="37"/>
      <c r="F323" s="194" t="s">
        <v>595</v>
      </c>
      <c r="G323" s="37"/>
      <c r="H323" s="37"/>
      <c r="I323" s="195"/>
      <c r="J323" s="37"/>
      <c r="K323" s="37"/>
      <c r="L323" s="40"/>
      <c r="M323" s="196"/>
      <c r="N323" s="197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7" t="s">
        <v>167</v>
      </c>
      <c r="AU323" s="17" t="s">
        <v>91</v>
      </c>
    </row>
    <row r="324" spans="1:65" s="13" customFormat="1" ht="11.25">
      <c r="B324" s="198"/>
      <c r="C324" s="199"/>
      <c r="D324" s="193" t="s">
        <v>171</v>
      </c>
      <c r="E324" s="200" t="s">
        <v>79</v>
      </c>
      <c r="F324" s="201" t="s">
        <v>596</v>
      </c>
      <c r="G324" s="199"/>
      <c r="H324" s="202">
        <v>3.6</v>
      </c>
      <c r="I324" s="203"/>
      <c r="J324" s="199"/>
      <c r="K324" s="199"/>
      <c r="L324" s="204"/>
      <c r="M324" s="205"/>
      <c r="N324" s="206"/>
      <c r="O324" s="206"/>
      <c r="P324" s="206"/>
      <c r="Q324" s="206"/>
      <c r="R324" s="206"/>
      <c r="S324" s="206"/>
      <c r="T324" s="207"/>
      <c r="AT324" s="208" t="s">
        <v>171</v>
      </c>
      <c r="AU324" s="208" t="s">
        <v>91</v>
      </c>
      <c r="AV324" s="13" t="s">
        <v>91</v>
      </c>
      <c r="AW324" s="13" t="s">
        <v>42</v>
      </c>
      <c r="AX324" s="13" t="s">
        <v>89</v>
      </c>
      <c r="AY324" s="208" t="s">
        <v>159</v>
      </c>
    </row>
    <row r="325" spans="1:65" s="2" customFormat="1" ht="24.2" customHeight="1">
      <c r="A325" s="35"/>
      <c r="B325" s="36"/>
      <c r="C325" s="180" t="s">
        <v>597</v>
      </c>
      <c r="D325" s="180" t="s">
        <v>161</v>
      </c>
      <c r="E325" s="181" t="s">
        <v>598</v>
      </c>
      <c r="F325" s="182" t="s">
        <v>599</v>
      </c>
      <c r="G325" s="183" t="s">
        <v>188</v>
      </c>
      <c r="H325" s="184">
        <v>3803.502</v>
      </c>
      <c r="I325" s="185"/>
      <c r="J325" s="186">
        <f>ROUND(I325*H325,2)</f>
        <v>0</v>
      </c>
      <c r="K325" s="182" t="s">
        <v>164</v>
      </c>
      <c r="L325" s="40"/>
      <c r="M325" s="187" t="s">
        <v>79</v>
      </c>
      <c r="N325" s="188" t="s">
        <v>51</v>
      </c>
      <c r="O325" s="65"/>
      <c r="P325" s="189">
        <f>O325*H325</f>
        <v>0</v>
      </c>
      <c r="Q325" s="189">
        <v>0</v>
      </c>
      <c r="R325" s="189">
        <f>Q325*H325</f>
        <v>0</v>
      </c>
      <c r="S325" s="189">
        <v>0</v>
      </c>
      <c r="T325" s="190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1" t="s">
        <v>165</v>
      </c>
      <c r="AT325" s="191" t="s">
        <v>161</v>
      </c>
      <c r="AU325" s="191" t="s">
        <v>91</v>
      </c>
      <c r="AY325" s="17" t="s">
        <v>159</v>
      </c>
      <c r="BE325" s="192">
        <f>IF(N325="základní",J325,0)</f>
        <v>0</v>
      </c>
      <c r="BF325" s="192">
        <f>IF(N325="snížená",J325,0)</f>
        <v>0</v>
      </c>
      <c r="BG325" s="192">
        <f>IF(N325="zákl. přenesená",J325,0)</f>
        <v>0</v>
      </c>
      <c r="BH325" s="192">
        <f>IF(N325="sníž. přenesená",J325,0)</f>
        <v>0</v>
      </c>
      <c r="BI325" s="192">
        <f>IF(N325="nulová",J325,0)</f>
        <v>0</v>
      </c>
      <c r="BJ325" s="17" t="s">
        <v>89</v>
      </c>
      <c r="BK325" s="192">
        <f>ROUND(I325*H325,2)</f>
        <v>0</v>
      </c>
      <c r="BL325" s="17" t="s">
        <v>165</v>
      </c>
      <c r="BM325" s="191" t="s">
        <v>600</v>
      </c>
    </row>
    <row r="326" spans="1:65" s="2" customFormat="1" ht="39">
      <c r="A326" s="35"/>
      <c r="B326" s="36"/>
      <c r="C326" s="37"/>
      <c r="D326" s="193" t="s">
        <v>167</v>
      </c>
      <c r="E326" s="37"/>
      <c r="F326" s="194" t="s">
        <v>595</v>
      </c>
      <c r="G326" s="37"/>
      <c r="H326" s="37"/>
      <c r="I326" s="195"/>
      <c r="J326" s="37"/>
      <c r="K326" s="37"/>
      <c r="L326" s="40"/>
      <c r="M326" s="196"/>
      <c r="N326" s="197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7" t="s">
        <v>167</v>
      </c>
      <c r="AU326" s="17" t="s">
        <v>91</v>
      </c>
    </row>
    <row r="327" spans="1:65" s="13" customFormat="1" ht="11.25">
      <c r="B327" s="198"/>
      <c r="C327" s="199"/>
      <c r="D327" s="193" t="s">
        <v>171</v>
      </c>
      <c r="E327" s="200" t="s">
        <v>79</v>
      </c>
      <c r="F327" s="201" t="s">
        <v>601</v>
      </c>
      <c r="G327" s="199"/>
      <c r="H327" s="202">
        <v>3547.982</v>
      </c>
      <c r="I327" s="203"/>
      <c r="J327" s="199"/>
      <c r="K327" s="199"/>
      <c r="L327" s="204"/>
      <c r="M327" s="205"/>
      <c r="N327" s="206"/>
      <c r="O327" s="206"/>
      <c r="P327" s="206"/>
      <c r="Q327" s="206"/>
      <c r="R327" s="206"/>
      <c r="S327" s="206"/>
      <c r="T327" s="207"/>
      <c r="AT327" s="208" t="s">
        <v>171</v>
      </c>
      <c r="AU327" s="208" t="s">
        <v>91</v>
      </c>
      <c r="AV327" s="13" t="s">
        <v>91</v>
      </c>
      <c r="AW327" s="13" t="s">
        <v>42</v>
      </c>
      <c r="AX327" s="13" t="s">
        <v>81</v>
      </c>
      <c r="AY327" s="208" t="s">
        <v>159</v>
      </c>
    </row>
    <row r="328" spans="1:65" s="13" customFormat="1" ht="11.25">
      <c r="B328" s="198"/>
      <c r="C328" s="199"/>
      <c r="D328" s="193" t="s">
        <v>171</v>
      </c>
      <c r="E328" s="200" t="s">
        <v>79</v>
      </c>
      <c r="F328" s="201" t="s">
        <v>602</v>
      </c>
      <c r="G328" s="199"/>
      <c r="H328" s="202">
        <v>155.52000000000001</v>
      </c>
      <c r="I328" s="203"/>
      <c r="J328" s="199"/>
      <c r="K328" s="199"/>
      <c r="L328" s="204"/>
      <c r="M328" s="205"/>
      <c r="N328" s="206"/>
      <c r="O328" s="206"/>
      <c r="P328" s="206"/>
      <c r="Q328" s="206"/>
      <c r="R328" s="206"/>
      <c r="S328" s="206"/>
      <c r="T328" s="207"/>
      <c r="AT328" s="208" t="s">
        <v>171</v>
      </c>
      <c r="AU328" s="208" t="s">
        <v>91</v>
      </c>
      <c r="AV328" s="13" t="s">
        <v>91</v>
      </c>
      <c r="AW328" s="13" t="s">
        <v>42</v>
      </c>
      <c r="AX328" s="13" t="s">
        <v>81</v>
      </c>
      <c r="AY328" s="208" t="s">
        <v>159</v>
      </c>
    </row>
    <row r="329" spans="1:65" s="13" customFormat="1" ht="11.25">
      <c r="B329" s="198"/>
      <c r="C329" s="199"/>
      <c r="D329" s="193" t="s">
        <v>171</v>
      </c>
      <c r="E329" s="200" t="s">
        <v>79</v>
      </c>
      <c r="F329" s="201" t="s">
        <v>603</v>
      </c>
      <c r="G329" s="199"/>
      <c r="H329" s="202">
        <v>100</v>
      </c>
      <c r="I329" s="203"/>
      <c r="J329" s="199"/>
      <c r="K329" s="199"/>
      <c r="L329" s="204"/>
      <c r="M329" s="205"/>
      <c r="N329" s="206"/>
      <c r="O329" s="206"/>
      <c r="P329" s="206"/>
      <c r="Q329" s="206"/>
      <c r="R329" s="206"/>
      <c r="S329" s="206"/>
      <c r="T329" s="207"/>
      <c r="AT329" s="208" t="s">
        <v>171</v>
      </c>
      <c r="AU329" s="208" t="s">
        <v>91</v>
      </c>
      <c r="AV329" s="13" t="s">
        <v>91</v>
      </c>
      <c r="AW329" s="13" t="s">
        <v>42</v>
      </c>
      <c r="AX329" s="13" t="s">
        <v>81</v>
      </c>
      <c r="AY329" s="208" t="s">
        <v>159</v>
      </c>
    </row>
    <row r="330" spans="1:65" s="14" customFormat="1" ht="11.25">
      <c r="B330" s="219"/>
      <c r="C330" s="220"/>
      <c r="D330" s="193" t="s">
        <v>171</v>
      </c>
      <c r="E330" s="221" t="s">
        <v>79</v>
      </c>
      <c r="F330" s="222" t="s">
        <v>272</v>
      </c>
      <c r="G330" s="220"/>
      <c r="H330" s="223">
        <v>3803.502</v>
      </c>
      <c r="I330" s="224"/>
      <c r="J330" s="220"/>
      <c r="K330" s="220"/>
      <c r="L330" s="225"/>
      <c r="M330" s="226"/>
      <c r="N330" s="227"/>
      <c r="O330" s="227"/>
      <c r="P330" s="227"/>
      <c r="Q330" s="227"/>
      <c r="R330" s="227"/>
      <c r="S330" s="227"/>
      <c r="T330" s="228"/>
      <c r="AT330" s="229" t="s">
        <v>171</v>
      </c>
      <c r="AU330" s="229" t="s">
        <v>91</v>
      </c>
      <c r="AV330" s="14" t="s">
        <v>165</v>
      </c>
      <c r="AW330" s="14" t="s">
        <v>42</v>
      </c>
      <c r="AX330" s="14" t="s">
        <v>89</v>
      </c>
      <c r="AY330" s="229" t="s">
        <v>159</v>
      </c>
    </row>
    <row r="331" spans="1:65" s="2" customFormat="1" ht="24.2" customHeight="1">
      <c r="A331" s="35"/>
      <c r="B331" s="36"/>
      <c r="C331" s="180" t="s">
        <v>604</v>
      </c>
      <c r="D331" s="180" t="s">
        <v>161</v>
      </c>
      <c r="E331" s="181" t="s">
        <v>605</v>
      </c>
      <c r="F331" s="182" t="s">
        <v>606</v>
      </c>
      <c r="G331" s="183" t="s">
        <v>188</v>
      </c>
      <c r="H331" s="184">
        <v>650.13800000000003</v>
      </c>
      <c r="I331" s="185"/>
      <c r="J331" s="186">
        <f>ROUND(I331*H331,2)</f>
        <v>0</v>
      </c>
      <c r="K331" s="182" t="s">
        <v>164</v>
      </c>
      <c r="L331" s="40"/>
      <c r="M331" s="187" t="s">
        <v>79</v>
      </c>
      <c r="N331" s="188" t="s">
        <v>51</v>
      </c>
      <c r="O331" s="65"/>
      <c r="P331" s="189">
        <f>O331*H331</f>
        <v>0</v>
      </c>
      <c r="Q331" s="189">
        <v>0</v>
      </c>
      <c r="R331" s="189">
        <f>Q331*H331</f>
        <v>0</v>
      </c>
      <c r="S331" s="189">
        <v>0</v>
      </c>
      <c r="T331" s="190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1" t="s">
        <v>165</v>
      </c>
      <c r="AT331" s="191" t="s">
        <v>161</v>
      </c>
      <c r="AU331" s="191" t="s">
        <v>91</v>
      </c>
      <c r="AY331" s="17" t="s">
        <v>159</v>
      </c>
      <c r="BE331" s="192">
        <f>IF(N331="základní",J331,0)</f>
        <v>0</v>
      </c>
      <c r="BF331" s="192">
        <f>IF(N331="snížená",J331,0)</f>
        <v>0</v>
      </c>
      <c r="BG331" s="192">
        <f>IF(N331="zákl. přenesená",J331,0)</f>
        <v>0</v>
      </c>
      <c r="BH331" s="192">
        <f>IF(N331="sníž. přenesená",J331,0)</f>
        <v>0</v>
      </c>
      <c r="BI331" s="192">
        <f>IF(N331="nulová",J331,0)</f>
        <v>0</v>
      </c>
      <c r="BJ331" s="17" t="s">
        <v>89</v>
      </c>
      <c r="BK331" s="192">
        <f>ROUND(I331*H331,2)</f>
        <v>0</v>
      </c>
      <c r="BL331" s="17" t="s">
        <v>165</v>
      </c>
      <c r="BM331" s="191" t="s">
        <v>607</v>
      </c>
    </row>
    <row r="332" spans="1:65" s="2" customFormat="1" ht="39">
      <c r="A332" s="35"/>
      <c r="B332" s="36"/>
      <c r="C332" s="37"/>
      <c r="D332" s="193" t="s">
        <v>167</v>
      </c>
      <c r="E332" s="37"/>
      <c r="F332" s="194" t="s">
        <v>595</v>
      </c>
      <c r="G332" s="37"/>
      <c r="H332" s="37"/>
      <c r="I332" s="195"/>
      <c r="J332" s="37"/>
      <c r="K332" s="37"/>
      <c r="L332" s="40"/>
      <c r="M332" s="196"/>
      <c r="N332" s="197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7" t="s">
        <v>167</v>
      </c>
      <c r="AU332" s="17" t="s">
        <v>91</v>
      </c>
    </row>
    <row r="333" spans="1:65" s="15" customFormat="1" ht="11.25">
      <c r="B333" s="230"/>
      <c r="C333" s="231"/>
      <c r="D333" s="193" t="s">
        <v>171</v>
      </c>
      <c r="E333" s="232" t="s">
        <v>79</v>
      </c>
      <c r="F333" s="233" t="s">
        <v>608</v>
      </c>
      <c r="G333" s="231"/>
      <c r="H333" s="232" t="s">
        <v>79</v>
      </c>
      <c r="I333" s="234"/>
      <c r="J333" s="231"/>
      <c r="K333" s="231"/>
      <c r="L333" s="235"/>
      <c r="M333" s="236"/>
      <c r="N333" s="237"/>
      <c r="O333" s="237"/>
      <c r="P333" s="237"/>
      <c r="Q333" s="237"/>
      <c r="R333" s="237"/>
      <c r="S333" s="237"/>
      <c r="T333" s="238"/>
      <c r="AT333" s="239" t="s">
        <v>171</v>
      </c>
      <c r="AU333" s="239" t="s">
        <v>91</v>
      </c>
      <c r="AV333" s="15" t="s">
        <v>89</v>
      </c>
      <c r="AW333" s="15" t="s">
        <v>42</v>
      </c>
      <c r="AX333" s="15" t="s">
        <v>81</v>
      </c>
      <c r="AY333" s="239" t="s">
        <v>159</v>
      </c>
    </row>
    <row r="334" spans="1:65" s="13" customFormat="1" ht="11.25">
      <c r="B334" s="198"/>
      <c r="C334" s="199"/>
      <c r="D334" s="193" t="s">
        <v>171</v>
      </c>
      <c r="E334" s="200" t="s">
        <v>79</v>
      </c>
      <c r="F334" s="201" t="s">
        <v>609</v>
      </c>
      <c r="G334" s="199"/>
      <c r="H334" s="202">
        <v>650.13800000000003</v>
      </c>
      <c r="I334" s="203"/>
      <c r="J334" s="199"/>
      <c r="K334" s="199"/>
      <c r="L334" s="204"/>
      <c r="M334" s="205"/>
      <c r="N334" s="206"/>
      <c r="O334" s="206"/>
      <c r="P334" s="206"/>
      <c r="Q334" s="206"/>
      <c r="R334" s="206"/>
      <c r="S334" s="206"/>
      <c r="T334" s="207"/>
      <c r="AT334" s="208" t="s">
        <v>171</v>
      </c>
      <c r="AU334" s="208" t="s">
        <v>91</v>
      </c>
      <c r="AV334" s="13" t="s">
        <v>91</v>
      </c>
      <c r="AW334" s="13" t="s">
        <v>42</v>
      </c>
      <c r="AX334" s="13" t="s">
        <v>89</v>
      </c>
      <c r="AY334" s="208" t="s">
        <v>159</v>
      </c>
    </row>
    <row r="335" spans="1:65" s="2" customFormat="1" ht="24.2" customHeight="1">
      <c r="A335" s="35"/>
      <c r="B335" s="36"/>
      <c r="C335" s="180" t="s">
        <v>610</v>
      </c>
      <c r="D335" s="180" t="s">
        <v>161</v>
      </c>
      <c r="E335" s="181" t="s">
        <v>611</v>
      </c>
      <c r="F335" s="182" t="s">
        <v>612</v>
      </c>
      <c r="G335" s="183" t="s">
        <v>188</v>
      </c>
      <c r="H335" s="184">
        <v>56.399000000000001</v>
      </c>
      <c r="I335" s="185"/>
      <c r="J335" s="186">
        <f>ROUND(I335*H335,2)</f>
        <v>0</v>
      </c>
      <c r="K335" s="182" t="s">
        <v>79</v>
      </c>
      <c r="L335" s="40"/>
      <c r="M335" s="187" t="s">
        <v>79</v>
      </c>
      <c r="N335" s="188" t="s">
        <v>51</v>
      </c>
      <c r="O335" s="65"/>
      <c r="P335" s="189">
        <f>O335*H335</f>
        <v>0</v>
      </c>
      <c r="Q335" s="189">
        <v>0</v>
      </c>
      <c r="R335" s="189">
        <f>Q335*H335</f>
        <v>0</v>
      </c>
      <c r="S335" s="189">
        <v>0</v>
      </c>
      <c r="T335" s="190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91" t="s">
        <v>165</v>
      </c>
      <c r="AT335" s="191" t="s">
        <v>161</v>
      </c>
      <c r="AU335" s="191" t="s">
        <v>91</v>
      </c>
      <c r="AY335" s="17" t="s">
        <v>159</v>
      </c>
      <c r="BE335" s="192">
        <f>IF(N335="základní",J335,0)</f>
        <v>0</v>
      </c>
      <c r="BF335" s="192">
        <f>IF(N335="snížená",J335,0)</f>
        <v>0</v>
      </c>
      <c r="BG335" s="192">
        <f>IF(N335="zákl. přenesená",J335,0)</f>
        <v>0</v>
      </c>
      <c r="BH335" s="192">
        <f>IF(N335="sníž. přenesená",J335,0)</f>
        <v>0</v>
      </c>
      <c r="BI335" s="192">
        <f>IF(N335="nulová",J335,0)</f>
        <v>0</v>
      </c>
      <c r="BJ335" s="17" t="s">
        <v>89</v>
      </c>
      <c r="BK335" s="192">
        <f>ROUND(I335*H335,2)</f>
        <v>0</v>
      </c>
      <c r="BL335" s="17" t="s">
        <v>165</v>
      </c>
      <c r="BM335" s="191" t="s">
        <v>613</v>
      </c>
    </row>
    <row r="336" spans="1:65" s="15" customFormat="1" ht="11.25">
      <c r="B336" s="230"/>
      <c r="C336" s="231"/>
      <c r="D336" s="193" t="s">
        <v>171</v>
      </c>
      <c r="E336" s="232" t="s">
        <v>79</v>
      </c>
      <c r="F336" s="233" t="s">
        <v>614</v>
      </c>
      <c r="G336" s="231"/>
      <c r="H336" s="232" t="s">
        <v>79</v>
      </c>
      <c r="I336" s="234"/>
      <c r="J336" s="231"/>
      <c r="K336" s="231"/>
      <c r="L336" s="235"/>
      <c r="M336" s="236"/>
      <c r="N336" s="237"/>
      <c r="O336" s="237"/>
      <c r="P336" s="237"/>
      <c r="Q336" s="237"/>
      <c r="R336" s="237"/>
      <c r="S336" s="237"/>
      <c r="T336" s="238"/>
      <c r="AT336" s="239" t="s">
        <v>171</v>
      </c>
      <c r="AU336" s="239" t="s">
        <v>91</v>
      </c>
      <c r="AV336" s="15" t="s">
        <v>89</v>
      </c>
      <c r="AW336" s="15" t="s">
        <v>42</v>
      </c>
      <c r="AX336" s="15" t="s">
        <v>81</v>
      </c>
      <c r="AY336" s="239" t="s">
        <v>159</v>
      </c>
    </row>
    <row r="337" spans="1:65" s="13" customFormat="1" ht="11.25">
      <c r="B337" s="198"/>
      <c r="C337" s="199"/>
      <c r="D337" s="193" t="s">
        <v>171</v>
      </c>
      <c r="E337" s="200" t="s">
        <v>79</v>
      </c>
      <c r="F337" s="201" t="s">
        <v>615</v>
      </c>
      <c r="G337" s="199"/>
      <c r="H337" s="202">
        <v>56.399000000000001</v>
      </c>
      <c r="I337" s="203"/>
      <c r="J337" s="199"/>
      <c r="K337" s="199"/>
      <c r="L337" s="204"/>
      <c r="M337" s="205"/>
      <c r="N337" s="206"/>
      <c r="O337" s="206"/>
      <c r="P337" s="206"/>
      <c r="Q337" s="206"/>
      <c r="R337" s="206"/>
      <c r="S337" s="206"/>
      <c r="T337" s="207"/>
      <c r="AT337" s="208" t="s">
        <v>171</v>
      </c>
      <c r="AU337" s="208" t="s">
        <v>91</v>
      </c>
      <c r="AV337" s="13" t="s">
        <v>91</v>
      </c>
      <c r="AW337" s="13" t="s">
        <v>42</v>
      </c>
      <c r="AX337" s="13" t="s">
        <v>89</v>
      </c>
      <c r="AY337" s="208" t="s">
        <v>159</v>
      </c>
    </row>
    <row r="338" spans="1:65" s="2" customFormat="1" ht="24.2" customHeight="1">
      <c r="A338" s="35"/>
      <c r="B338" s="36"/>
      <c r="C338" s="180" t="s">
        <v>616</v>
      </c>
      <c r="D338" s="180" t="s">
        <v>161</v>
      </c>
      <c r="E338" s="181" t="s">
        <v>617</v>
      </c>
      <c r="F338" s="182" t="s">
        <v>618</v>
      </c>
      <c r="G338" s="183" t="s">
        <v>181</v>
      </c>
      <c r="H338" s="184">
        <v>203</v>
      </c>
      <c r="I338" s="185"/>
      <c r="J338" s="186">
        <f>ROUND(I338*H338,2)</f>
        <v>0</v>
      </c>
      <c r="K338" s="182" t="s">
        <v>79</v>
      </c>
      <c r="L338" s="40"/>
      <c r="M338" s="187" t="s">
        <v>79</v>
      </c>
      <c r="N338" s="188" t="s">
        <v>51</v>
      </c>
      <c r="O338" s="65"/>
      <c r="P338" s="189">
        <f>O338*H338</f>
        <v>0</v>
      </c>
      <c r="Q338" s="189">
        <v>0</v>
      </c>
      <c r="R338" s="189">
        <f>Q338*H338</f>
        <v>0</v>
      </c>
      <c r="S338" s="189">
        <v>0</v>
      </c>
      <c r="T338" s="190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91" t="s">
        <v>165</v>
      </c>
      <c r="AT338" s="191" t="s">
        <v>161</v>
      </c>
      <c r="AU338" s="191" t="s">
        <v>91</v>
      </c>
      <c r="AY338" s="17" t="s">
        <v>159</v>
      </c>
      <c r="BE338" s="192">
        <f>IF(N338="základní",J338,0)</f>
        <v>0</v>
      </c>
      <c r="BF338" s="192">
        <f>IF(N338="snížená",J338,0)</f>
        <v>0</v>
      </c>
      <c r="BG338" s="192">
        <f>IF(N338="zákl. přenesená",J338,0)</f>
        <v>0</v>
      </c>
      <c r="BH338" s="192">
        <f>IF(N338="sníž. přenesená",J338,0)</f>
        <v>0</v>
      </c>
      <c r="BI338" s="192">
        <f>IF(N338="nulová",J338,0)</f>
        <v>0</v>
      </c>
      <c r="BJ338" s="17" t="s">
        <v>89</v>
      </c>
      <c r="BK338" s="192">
        <f>ROUND(I338*H338,2)</f>
        <v>0</v>
      </c>
      <c r="BL338" s="17" t="s">
        <v>165</v>
      </c>
      <c r="BM338" s="191" t="s">
        <v>619</v>
      </c>
    </row>
    <row r="339" spans="1:65" s="2" customFormat="1" ht="48.75">
      <c r="A339" s="35"/>
      <c r="B339" s="36"/>
      <c r="C339" s="37"/>
      <c r="D339" s="193" t="s">
        <v>169</v>
      </c>
      <c r="E339" s="37"/>
      <c r="F339" s="194" t="s">
        <v>620</v>
      </c>
      <c r="G339" s="37"/>
      <c r="H339" s="37"/>
      <c r="I339" s="195"/>
      <c r="J339" s="37"/>
      <c r="K339" s="37"/>
      <c r="L339" s="40"/>
      <c r="M339" s="196"/>
      <c r="N339" s="197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7" t="s">
        <v>169</v>
      </c>
      <c r="AU339" s="17" t="s">
        <v>91</v>
      </c>
    </row>
    <row r="340" spans="1:65" s="15" customFormat="1" ht="11.25">
      <c r="B340" s="230"/>
      <c r="C340" s="231"/>
      <c r="D340" s="193" t="s">
        <v>171</v>
      </c>
      <c r="E340" s="232" t="s">
        <v>79</v>
      </c>
      <c r="F340" s="233" t="s">
        <v>621</v>
      </c>
      <c r="G340" s="231"/>
      <c r="H340" s="232" t="s">
        <v>79</v>
      </c>
      <c r="I340" s="234"/>
      <c r="J340" s="231"/>
      <c r="K340" s="231"/>
      <c r="L340" s="235"/>
      <c r="M340" s="236"/>
      <c r="N340" s="237"/>
      <c r="O340" s="237"/>
      <c r="P340" s="237"/>
      <c r="Q340" s="237"/>
      <c r="R340" s="237"/>
      <c r="S340" s="237"/>
      <c r="T340" s="238"/>
      <c r="AT340" s="239" t="s">
        <v>171</v>
      </c>
      <c r="AU340" s="239" t="s">
        <v>91</v>
      </c>
      <c r="AV340" s="15" t="s">
        <v>89</v>
      </c>
      <c r="AW340" s="15" t="s">
        <v>42</v>
      </c>
      <c r="AX340" s="15" t="s">
        <v>81</v>
      </c>
      <c r="AY340" s="239" t="s">
        <v>159</v>
      </c>
    </row>
    <row r="341" spans="1:65" s="15" customFormat="1" ht="11.25">
      <c r="B341" s="230"/>
      <c r="C341" s="231"/>
      <c r="D341" s="193" t="s">
        <v>171</v>
      </c>
      <c r="E341" s="232" t="s">
        <v>79</v>
      </c>
      <c r="F341" s="233" t="s">
        <v>622</v>
      </c>
      <c r="G341" s="231"/>
      <c r="H341" s="232" t="s">
        <v>79</v>
      </c>
      <c r="I341" s="234"/>
      <c r="J341" s="231"/>
      <c r="K341" s="231"/>
      <c r="L341" s="235"/>
      <c r="M341" s="236"/>
      <c r="N341" s="237"/>
      <c r="O341" s="237"/>
      <c r="P341" s="237"/>
      <c r="Q341" s="237"/>
      <c r="R341" s="237"/>
      <c r="S341" s="237"/>
      <c r="T341" s="238"/>
      <c r="AT341" s="239" t="s">
        <v>171</v>
      </c>
      <c r="AU341" s="239" t="s">
        <v>91</v>
      </c>
      <c r="AV341" s="15" t="s">
        <v>89</v>
      </c>
      <c r="AW341" s="15" t="s">
        <v>42</v>
      </c>
      <c r="AX341" s="15" t="s">
        <v>81</v>
      </c>
      <c r="AY341" s="239" t="s">
        <v>159</v>
      </c>
    </row>
    <row r="342" spans="1:65" s="13" customFormat="1" ht="11.25">
      <c r="B342" s="198"/>
      <c r="C342" s="199"/>
      <c r="D342" s="193" t="s">
        <v>171</v>
      </c>
      <c r="E342" s="200" t="s">
        <v>79</v>
      </c>
      <c r="F342" s="201" t="s">
        <v>623</v>
      </c>
      <c r="G342" s="199"/>
      <c r="H342" s="202">
        <v>120</v>
      </c>
      <c r="I342" s="203"/>
      <c r="J342" s="199"/>
      <c r="K342" s="199"/>
      <c r="L342" s="204"/>
      <c r="M342" s="205"/>
      <c r="N342" s="206"/>
      <c r="O342" s="206"/>
      <c r="P342" s="206"/>
      <c r="Q342" s="206"/>
      <c r="R342" s="206"/>
      <c r="S342" s="206"/>
      <c r="T342" s="207"/>
      <c r="AT342" s="208" t="s">
        <v>171</v>
      </c>
      <c r="AU342" s="208" t="s">
        <v>91</v>
      </c>
      <c r="AV342" s="13" t="s">
        <v>91</v>
      </c>
      <c r="AW342" s="13" t="s">
        <v>42</v>
      </c>
      <c r="AX342" s="13" t="s">
        <v>81</v>
      </c>
      <c r="AY342" s="208" t="s">
        <v>159</v>
      </c>
    </row>
    <row r="343" spans="1:65" s="15" customFormat="1" ht="11.25">
      <c r="B343" s="230"/>
      <c r="C343" s="231"/>
      <c r="D343" s="193" t="s">
        <v>171</v>
      </c>
      <c r="E343" s="232" t="s">
        <v>79</v>
      </c>
      <c r="F343" s="233" t="s">
        <v>624</v>
      </c>
      <c r="G343" s="231"/>
      <c r="H343" s="232" t="s">
        <v>79</v>
      </c>
      <c r="I343" s="234"/>
      <c r="J343" s="231"/>
      <c r="K343" s="231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171</v>
      </c>
      <c r="AU343" s="239" t="s">
        <v>91</v>
      </c>
      <c r="AV343" s="15" t="s">
        <v>89</v>
      </c>
      <c r="AW343" s="15" t="s">
        <v>42</v>
      </c>
      <c r="AX343" s="15" t="s">
        <v>81</v>
      </c>
      <c r="AY343" s="239" t="s">
        <v>159</v>
      </c>
    </row>
    <row r="344" spans="1:65" s="13" customFormat="1" ht="11.25">
      <c r="B344" s="198"/>
      <c r="C344" s="199"/>
      <c r="D344" s="193" t="s">
        <v>171</v>
      </c>
      <c r="E344" s="200" t="s">
        <v>79</v>
      </c>
      <c r="F344" s="201" t="s">
        <v>625</v>
      </c>
      <c r="G344" s="199"/>
      <c r="H344" s="202">
        <v>83</v>
      </c>
      <c r="I344" s="203"/>
      <c r="J344" s="199"/>
      <c r="K344" s="199"/>
      <c r="L344" s="204"/>
      <c r="M344" s="205"/>
      <c r="N344" s="206"/>
      <c r="O344" s="206"/>
      <c r="P344" s="206"/>
      <c r="Q344" s="206"/>
      <c r="R344" s="206"/>
      <c r="S344" s="206"/>
      <c r="T344" s="207"/>
      <c r="AT344" s="208" t="s">
        <v>171</v>
      </c>
      <c r="AU344" s="208" t="s">
        <v>91</v>
      </c>
      <c r="AV344" s="13" t="s">
        <v>91</v>
      </c>
      <c r="AW344" s="13" t="s">
        <v>42</v>
      </c>
      <c r="AX344" s="13" t="s">
        <v>81</v>
      </c>
      <c r="AY344" s="208" t="s">
        <v>159</v>
      </c>
    </row>
    <row r="345" spans="1:65" s="14" customFormat="1" ht="11.25">
      <c r="B345" s="219"/>
      <c r="C345" s="220"/>
      <c r="D345" s="193" t="s">
        <v>171</v>
      </c>
      <c r="E345" s="221" t="s">
        <v>79</v>
      </c>
      <c r="F345" s="222" t="s">
        <v>272</v>
      </c>
      <c r="G345" s="220"/>
      <c r="H345" s="223">
        <v>203</v>
      </c>
      <c r="I345" s="224"/>
      <c r="J345" s="220"/>
      <c r="K345" s="220"/>
      <c r="L345" s="225"/>
      <c r="M345" s="226"/>
      <c r="N345" s="227"/>
      <c r="O345" s="227"/>
      <c r="P345" s="227"/>
      <c r="Q345" s="227"/>
      <c r="R345" s="227"/>
      <c r="S345" s="227"/>
      <c r="T345" s="228"/>
      <c r="AT345" s="229" t="s">
        <v>171</v>
      </c>
      <c r="AU345" s="229" t="s">
        <v>91</v>
      </c>
      <c r="AV345" s="14" t="s">
        <v>165</v>
      </c>
      <c r="AW345" s="14" t="s">
        <v>42</v>
      </c>
      <c r="AX345" s="14" t="s">
        <v>89</v>
      </c>
      <c r="AY345" s="229" t="s">
        <v>159</v>
      </c>
    </row>
    <row r="346" spans="1:65" s="2" customFormat="1" ht="24.2" customHeight="1">
      <c r="A346" s="35"/>
      <c r="B346" s="36"/>
      <c r="C346" s="180" t="s">
        <v>626</v>
      </c>
      <c r="D346" s="180" t="s">
        <v>161</v>
      </c>
      <c r="E346" s="181" t="s">
        <v>627</v>
      </c>
      <c r="F346" s="182" t="s">
        <v>628</v>
      </c>
      <c r="G346" s="183" t="s">
        <v>629</v>
      </c>
      <c r="H346" s="184">
        <v>11</v>
      </c>
      <c r="I346" s="185"/>
      <c r="J346" s="186">
        <f>ROUND(I346*H346,2)</f>
        <v>0</v>
      </c>
      <c r="K346" s="182" t="s">
        <v>79</v>
      </c>
      <c r="L346" s="40"/>
      <c r="M346" s="187" t="s">
        <v>79</v>
      </c>
      <c r="N346" s="188" t="s">
        <v>51</v>
      </c>
      <c r="O346" s="65"/>
      <c r="P346" s="189">
        <f>O346*H346</f>
        <v>0</v>
      </c>
      <c r="Q346" s="189">
        <v>0</v>
      </c>
      <c r="R346" s="189">
        <f>Q346*H346</f>
        <v>0</v>
      </c>
      <c r="S346" s="189">
        <v>0</v>
      </c>
      <c r="T346" s="190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91" t="s">
        <v>165</v>
      </c>
      <c r="AT346" s="191" t="s">
        <v>161</v>
      </c>
      <c r="AU346" s="191" t="s">
        <v>91</v>
      </c>
      <c r="AY346" s="17" t="s">
        <v>159</v>
      </c>
      <c r="BE346" s="192">
        <f>IF(N346="základní",J346,0)</f>
        <v>0</v>
      </c>
      <c r="BF346" s="192">
        <f>IF(N346="snížená",J346,0)</f>
        <v>0</v>
      </c>
      <c r="BG346" s="192">
        <f>IF(N346="zákl. přenesená",J346,0)</f>
        <v>0</v>
      </c>
      <c r="BH346" s="192">
        <f>IF(N346="sníž. přenesená",J346,0)</f>
        <v>0</v>
      </c>
      <c r="BI346" s="192">
        <f>IF(N346="nulová",J346,0)</f>
        <v>0</v>
      </c>
      <c r="BJ346" s="17" t="s">
        <v>89</v>
      </c>
      <c r="BK346" s="192">
        <f>ROUND(I346*H346,2)</f>
        <v>0</v>
      </c>
      <c r="BL346" s="17" t="s">
        <v>165</v>
      </c>
      <c r="BM346" s="191" t="s">
        <v>630</v>
      </c>
    </row>
    <row r="347" spans="1:65" s="2" customFormat="1" ht="58.5">
      <c r="A347" s="35"/>
      <c r="B347" s="36"/>
      <c r="C347" s="37"/>
      <c r="D347" s="193" t="s">
        <v>169</v>
      </c>
      <c r="E347" s="37"/>
      <c r="F347" s="194" t="s">
        <v>631</v>
      </c>
      <c r="G347" s="37"/>
      <c r="H347" s="37"/>
      <c r="I347" s="195"/>
      <c r="J347" s="37"/>
      <c r="K347" s="37"/>
      <c r="L347" s="40"/>
      <c r="M347" s="196"/>
      <c r="N347" s="197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7" t="s">
        <v>169</v>
      </c>
      <c r="AU347" s="17" t="s">
        <v>91</v>
      </c>
    </row>
    <row r="348" spans="1:65" s="15" customFormat="1" ht="11.25">
      <c r="B348" s="230"/>
      <c r="C348" s="231"/>
      <c r="D348" s="193" t="s">
        <v>171</v>
      </c>
      <c r="E348" s="232" t="s">
        <v>79</v>
      </c>
      <c r="F348" s="233" t="s">
        <v>621</v>
      </c>
      <c r="G348" s="231"/>
      <c r="H348" s="232" t="s">
        <v>79</v>
      </c>
      <c r="I348" s="234"/>
      <c r="J348" s="231"/>
      <c r="K348" s="231"/>
      <c r="L348" s="235"/>
      <c r="M348" s="236"/>
      <c r="N348" s="237"/>
      <c r="O348" s="237"/>
      <c r="P348" s="237"/>
      <c r="Q348" s="237"/>
      <c r="R348" s="237"/>
      <c r="S348" s="237"/>
      <c r="T348" s="238"/>
      <c r="AT348" s="239" t="s">
        <v>171</v>
      </c>
      <c r="AU348" s="239" t="s">
        <v>91</v>
      </c>
      <c r="AV348" s="15" t="s">
        <v>89</v>
      </c>
      <c r="AW348" s="15" t="s">
        <v>42</v>
      </c>
      <c r="AX348" s="15" t="s">
        <v>81</v>
      </c>
      <c r="AY348" s="239" t="s">
        <v>159</v>
      </c>
    </row>
    <row r="349" spans="1:65" s="15" customFormat="1" ht="11.25">
      <c r="B349" s="230"/>
      <c r="C349" s="231"/>
      <c r="D349" s="193" t="s">
        <v>171</v>
      </c>
      <c r="E349" s="232" t="s">
        <v>79</v>
      </c>
      <c r="F349" s="233" t="s">
        <v>632</v>
      </c>
      <c r="G349" s="231"/>
      <c r="H349" s="232" t="s">
        <v>79</v>
      </c>
      <c r="I349" s="234"/>
      <c r="J349" s="231"/>
      <c r="K349" s="231"/>
      <c r="L349" s="235"/>
      <c r="M349" s="236"/>
      <c r="N349" s="237"/>
      <c r="O349" s="237"/>
      <c r="P349" s="237"/>
      <c r="Q349" s="237"/>
      <c r="R349" s="237"/>
      <c r="S349" s="237"/>
      <c r="T349" s="238"/>
      <c r="AT349" s="239" t="s">
        <v>171</v>
      </c>
      <c r="AU349" s="239" t="s">
        <v>91</v>
      </c>
      <c r="AV349" s="15" t="s">
        <v>89</v>
      </c>
      <c r="AW349" s="15" t="s">
        <v>42</v>
      </c>
      <c r="AX349" s="15" t="s">
        <v>81</v>
      </c>
      <c r="AY349" s="239" t="s">
        <v>159</v>
      </c>
    </row>
    <row r="350" spans="1:65" s="13" customFormat="1" ht="11.25">
      <c r="B350" s="198"/>
      <c r="C350" s="199"/>
      <c r="D350" s="193" t="s">
        <v>171</v>
      </c>
      <c r="E350" s="200" t="s">
        <v>79</v>
      </c>
      <c r="F350" s="201" t="s">
        <v>633</v>
      </c>
      <c r="G350" s="199"/>
      <c r="H350" s="202">
        <v>8</v>
      </c>
      <c r="I350" s="203"/>
      <c r="J350" s="199"/>
      <c r="K350" s="199"/>
      <c r="L350" s="204"/>
      <c r="M350" s="205"/>
      <c r="N350" s="206"/>
      <c r="O350" s="206"/>
      <c r="P350" s="206"/>
      <c r="Q350" s="206"/>
      <c r="R350" s="206"/>
      <c r="S350" s="206"/>
      <c r="T350" s="207"/>
      <c r="AT350" s="208" t="s">
        <v>171</v>
      </c>
      <c r="AU350" s="208" t="s">
        <v>91</v>
      </c>
      <c r="AV350" s="13" t="s">
        <v>91</v>
      </c>
      <c r="AW350" s="13" t="s">
        <v>42</v>
      </c>
      <c r="AX350" s="13" t="s">
        <v>81</v>
      </c>
      <c r="AY350" s="208" t="s">
        <v>159</v>
      </c>
    </row>
    <row r="351" spans="1:65" s="15" customFormat="1" ht="11.25">
      <c r="B351" s="230"/>
      <c r="C351" s="231"/>
      <c r="D351" s="193" t="s">
        <v>171</v>
      </c>
      <c r="E351" s="232" t="s">
        <v>79</v>
      </c>
      <c r="F351" s="233" t="s">
        <v>634</v>
      </c>
      <c r="G351" s="231"/>
      <c r="H351" s="232" t="s">
        <v>79</v>
      </c>
      <c r="I351" s="234"/>
      <c r="J351" s="231"/>
      <c r="K351" s="231"/>
      <c r="L351" s="235"/>
      <c r="M351" s="236"/>
      <c r="N351" s="237"/>
      <c r="O351" s="237"/>
      <c r="P351" s="237"/>
      <c r="Q351" s="237"/>
      <c r="R351" s="237"/>
      <c r="S351" s="237"/>
      <c r="T351" s="238"/>
      <c r="AT351" s="239" t="s">
        <v>171</v>
      </c>
      <c r="AU351" s="239" t="s">
        <v>91</v>
      </c>
      <c r="AV351" s="15" t="s">
        <v>89</v>
      </c>
      <c r="AW351" s="15" t="s">
        <v>42</v>
      </c>
      <c r="AX351" s="15" t="s">
        <v>81</v>
      </c>
      <c r="AY351" s="239" t="s">
        <v>159</v>
      </c>
    </row>
    <row r="352" spans="1:65" s="13" customFormat="1" ht="11.25">
      <c r="B352" s="198"/>
      <c r="C352" s="199"/>
      <c r="D352" s="193" t="s">
        <v>171</v>
      </c>
      <c r="E352" s="200" t="s">
        <v>79</v>
      </c>
      <c r="F352" s="201" t="s">
        <v>635</v>
      </c>
      <c r="G352" s="199"/>
      <c r="H352" s="202">
        <v>3</v>
      </c>
      <c r="I352" s="203"/>
      <c r="J352" s="199"/>
      <c r="K352" s="199"/>
      <c r="L352" s="204"/>
      <c r="M352" s="205"/>
      <c r="N352" s="206"/>
      <c r="O352" s="206"/>
      <c r="P352" s="206"/>
      <c r="Q352" s="206"/>
      <c r="R352" s="206"/>
      <c r="S352" s="206"/>
      <c r="T352" s="207"/>
      <c r="AT352" s="208" t="s">
        <v>171</v>
      </c>
      <c r="AU352" s="208" t="s">
        <v>91</v>
      </c>
      <c r="AV352" s="13" t="s">
        <v>91</v>
      </c>
      <c r="AW352" s="13" t="s">
        <v>42</v>
      </c>
      <c r="AX352" s="13" t="s">
        <v>81</v>
      </c>
      <c r="AY352" s="208" t="s">
        <v>159</v>
      </c>
    </row>
    <row r="353" spans="1:65" s="14" customFormat="1" ht="11.25">
      <c r="B353" s="219"/>
      <c r="C353" s="220"/>
      <c r="D353" s="193" t="s">
        <v>171</v>
      </c>
      <c r="E353" s="221" t="s">
        <v>79</v>
      </c>
      <c r="F353" s="222" t="s">
        <v>272</v>
      </c>
      <c r="G353" s="220"/>
      <c r="H353" s="223">
        <v>11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171</v>
      </c>
      <c r="AU353" s="229" t="s">
        <v>91</v>
      </c>
      <c r="AV353" s="14" t="s">
        <v>165</v>
      </c>
      <c r="AW353" s="14" t="s">
        <v>42</v>
      </c>
      <c r="AX353" s="14" t="s">
        <v>89</v>
      </c>
      <c r="AY353" s="229" t="s">
        <v>159</v>
      </c>
    </row>
    <row r="354" spans="1:65" s="12" customFormat="1" ht="22.9" customHeight="1">
      <c r="B354" s="164"/>
      <c r="C354" s="165"/>
      <c r="D354" s="166" t="s">
        <v>80</v>
      </c>
      <c r="E354" s="178" t="s">
        <v>636</v>
      </c>
      <c r="F354" s="178" t="s">
        <v>637</v>
      </c>
      <c r="G354" s="165"/>
      <c r="H354" s="165"/>
      <c r="I354" s="168"/>
      <c r="J354" s="179">
        <f>BK354</f>
        <v>0</v>
      </c>
      <c r="K354" s="165"/>
      <c r="L354" s="170"/>
      <c r="M354" s="171"/>
      <c r="N354" s="172"/>
      <c r="O354" s="172"/>
      <c r="P354" s="173">
        <f>SUM(P355:P356)</f>
        <v>0</v>
      </c>
      <c r="Q354" s="172"/>
      <c r="R354" s="173">
        <f>SUM(R355:R356)</f>
        <v>0</v>
      </c>
      <c r="S354" s="172"/>
      <c r="T354" s="174">
        <f>SUM(T355:T356)</f>
        <v>0</v>
      </c>
      <c r="AR354" s="175" t="s">
        <v>89</v>
      </c>
      <c r="AT354" s="176" t="s">
        <v>80</v>
      </c>
      <c r="AU354" s="176" t="s">
        <v>89</v>
      </c>
      <c r="AY354" s="175" t="s">
        <v>159</v>
      </c>
      <c r="BK354" s="177">
        <f>SUM(BK355:BK356)</f>
        <v>0</v>
      </c>
    </row>
    <row r="355" spans="1:65" s="2" customFormat="1" ht="24.2" customHeight="1">
      <c r="A355" s="35"/>
      <c r="B355" s="36"/>
      <c r="C355" s="180" t="s">
        <v>638</v>
      </c>
      <c r="D355" s="180" t="s">
        <v>161</v>
      </c>
      <c r="E355" s="181" t="s">
        <v>639</v>
      </c>
      <c r="F355" s="182" t="s">
        <v>640</v>
      </c>
      <c r="G355" s="183" t="s">
        <v>188</v>
      </c>
      <c r="H355" s="184">
        <v>1128.0820000000001</v>
      </c>
      <c r="I355" s="185"/>
      <c r="J355" s="186">
        <f>ROUND(I355*H355,2)</f>
        <v>0</v>
      </c>
      <c r="K355" s="182" t="s">
        <v>164</v>
      </c>
      <c r="L355" s="40"/>
      <c r="M355" s="187" t="s">
        <v>79</v>
      </c>
      <c r="N355" s="188" t="s">
        <v>51</v>
      </c>
      <c r="O355" s="65"/>
      <c r="P355" s="189">
        <f>O355*H355</f>
        <v>0</v>
      </c>
      <c r="Q355" s="189">
        <v>0</v>
      </c>
      <c r="R355" s="189">
        <f>Q355*H355</f>
        <v>0</v>
      </c>
      <c r="S355" s="189">
        <v>0</v>
      </c>
      <c r="T355" s="190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91" t="s">
        <v>165</v>
      </c>
      <c r="AT355" s="191" t="s">
        <v>161</v>
      </c>
      <c r="AU355" s="191" t="s">
        <v>91</v>
      </c>
      <c r="AY355" s="17" t="s">
        <v>159</v>
      </c>
      <c r="BE355" s="192">
        <f>IF(N355="základní",J355,0)</f>
        <v>0</v>
      </c>
      <c r="BF355" s="192">
        <f>IF(N355="snížená",J355,0)</f>
        <v>0</v>
      </c>
      <c r="BG355" s="192">
        <f>IF(N355="zákl. přenesená",J355,0)</f>
        <v>0</v>
      </c>
      <c r="BH355" s="192">
        <f>IF(N355="sníž. přenesená",J355,0)</f>
        <v>0</v>
      </c>
      <c r="BI355" s="192">
        <f>IF(N355="nulová",J355,0)</f>
        <v>0</v>
      </c>
      <c r="BJ355" s="17" t="s">
        <v>89</v>
      </c>
      <c r="BK355" s="192">
        <f>ROUND(I355*H355,2)</f>
        <v>0</v>
      </c>
      <c r="BL355" s="17" t="s">
        <v>165</v>
      </c>
      <c r="BM355" s="191" t="s">
        <v>641</v>
      </c>
    </row>
    <row r="356" spans="1:65" s="2" customFormat="1" ht="29.25">
      <c r="A356" s="35"/>
      <c r="B356" s="36"/>
      <c r="C356" s="37"/>
      <c r="D356" s="193" t="s">
        <v>167</v>
      </c>
      <c r="E356" s="37"/>
      <c r="F356" s="194" t="s">
        <v>642</v>
      </c>
      <c r="G356" s="37"/>
      <c r="H356" s="37"/>
      <c r="I356" s="195"/>
      <c r="J356" s="37"/>
      <c r="K356" s="37"/>
      <c r="L356" s="40"/>
      <c r="M356" s="240"/>
      <c r="N356" s="241"/>
      <c r="O356" s="242"/>
      <c r="P356" s="242"/>
      <c r="Q356" s="242"/>
      <c r="R356" s="242"/>
      <c r="S356" s="242"/>
      <c r="T356" s="243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7" t="s">
        <v>167</v>
      </c>
      <c r="AU356" s="17" t="s">
        <v>91</v>
      </c>
    </row>
    <row r="357" spans="1:65" s="2" customFormat="1" ht="6.95" customHeight="1">
      <c r="A357" s="35"/>
      <c r="B357" s="48"/>
      <c r="C357" s="49"/>
      <c r="D357" s="49"/>
      <c r="E357" s="49"/>
      <c r="F357" s="49"/>
      <c r="G357" s="49"/>
      <c r="H357" s="49"/>
      <c r="I357" s="49"/>
      <c r="J357" s="49"/>
      <c r="K357" s="49"/>
      <c r="L357" s="40"/>
      <c r="M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</row>
  </sheetData>
  <sheetProtection algorithmName="SHA-512" hashValue="P+KFMzmP9IPD7XQ+keyeLargGh1SPWlkrEoPwig63p/AE0kgdgo/JFq7mxKVRpuzzXKQ5MfJns2RKr/g9cuvxA==" saltValue="En613Q2fDSdUwJ8YCKRNmYqmropK71h03g1q/FTcQDsZ3BuRdtL2t7RSKmGnPEk7afgglJ1ZdK2nmMZCHufbKw==" spinCount="100000" sheet="1" objects="1" scenarios="1" formatColumns="0" formatRows="0" autoFilter="0"/>
  <autoFilter ref="C86:K356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0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643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10. 12. 2020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60" customHeight="1">
      <c r="A27" s="117"/>
      <c r="B27" s="118"/>
      <c r="C27" s="117"/>
      <c r="D27" s="117"/>
      <c r="E27" s="315" t="s">
        <v>45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ROUND(J83,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ROUND((SUM(BE83:BE204)),  2)</f>
        <v>0</v>
      </c>
      <c r="G33" s="35"/>
      <c r="H33" s="35"/>
      <c r="I33" s="126">
        <v>0.21</v>
      </c>
      <c r="J33" s="125">
        <f>ROUND(((SUM(BE83:BE204))*I33),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ROUND((SUM(BF83:BF204)),  2)</f>
        <v>0</v>
      </c>
      <c r="G34" s="35"/>
      <c r="H34" s="35"/>
      <c r="I34" s="126">
        <v>0.15</v>
      </c>
      <c r="J34" s="125">
        <f>ROUND(((SUM(BF83:BF204))*I34),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ROUND((SUM(BG83:BG204)),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ROUND((SUM(BH83:BH204)),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ROUND((SUM(BI83:BI204)),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SO 03 - Dopravní značení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10. 12. 2020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136</v>
      </c>
      <c r="E60" s="145"/>
      <c r="F60" s="145"/>
      <c r="G60" s="145"/>
      <c r="H60" s="145"/>
      <c r="I60" s="145"/>
      <c r="J60" s="146">
        <f>J84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141</v>
      </c>
      <c r="E61" s="150"/>
      <c r="F61" s="150"/>
      <c r="G61" s="150"/>
      <c r="H61" s="150"/>
      <c r="I61" s="150"/>
      <c r="J61" s="151">
        <f>J85</f>
        <v>0</v>
      </c>
      <c r="K61" s="98"/>
      <c r="L61" s="152"/>
    </row>
    <row r="62" spans="1:47" s="10" customFormat="1" ht="19.899999999999999" customHeight="1">
      <c r="B62" s="148"/>
      <c r="C62" s="98"/>
      <c r="D62" s="149" t="s">
        <v>142</v>
      </c>
      <c r="E62" s="150"/>
      <c r="F62" s="150"/>
      <c r="G62" s="150"/>
      <c r="H62" s="150"/>
      <c r="I62" s="150"/>
      <c r="J62" s="151">
        <f>J194</f>
        <v>0</v>
      </c>
      <c r="K62" s="98"/>
      <c r="L62" s="152"/>
    </row>
    <row r="63" spans="1:47" s="10" customFormat="1" ht="19.899999999999999" customHeight="1">
      <c r="B63" s="148"/>
      <c r="C63" s="98"/>
      <c r="D63" s="149" t="s">
        <v>143</v>
      </c>
      <c r="E63" s="150"/>
      <c r="F63" s="150"/>
      <c r="G63" s="150"/>
      <c r="H63" s="150"/>
      <c r="I63" s="150"/>
      <c r="J63" s="151">
        <f>J202</f>
        <v>0</v>
      </c>
      <c r="K63" s="98"/>
      <c r="L63" s="152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3" t="s">
        <v>144</v>
      </c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16" t="str">
        <f>E7</f>
        <v>II/611 x II/329 Poděbrady – Přední Lhota, okružní křižovatka_PD</v>
      </c>
      <c r="F73" s="317"/>
      <c r="G73" s="317"/>
      <c r="H73" s="317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29" t="s">
        <v>130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265" t="str">
        <f>E9</f>
        <v>SO 03 - Dopravní značení</v>
      </c>
      <c r="F75" s="318"/>
      <c r="G75" s="318"/>
      <c r="H75" s="318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29" t="s">
        <v>22</v>
      </c>
      <c r="D77" s="37"/>
      <c r="E77" s="37"/>
      <c r="F77" s="27" t="str">
        <f>F12</f>
        <v>Poděbrady – Přední Lhota</v>
      </c>
      <c r="G77" s="37"/>
      <c r="H77" s="37"/>
      <c r="I77" s="29" t="s">
        <v>24</v>
      </c>
      <c r="J77" s="60" t="str">
        <f>IF(J12="","",J12)</f>
        <v>10. 12. 2020</v>
      </c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29" t="s">
        <v>30</v>
      </c>
      <c r="D79" s="37"/>
      <c r="E79" s="37"/>
      <c r="F79" s="27" t="str">
        <f>E15</f>
        <v>Středočeský kraj</v>
      </c>
      <c r="G79" s="37"/>
      <c r="H79" s="37"/>
      <c r="I79" s="29" t="s">
        <v>38</v>
      </c>
      <c r="J79" s="33" t="str">
        <f>E21</f>
        <v>METROPROJEKT Praha a.s.</v>
      </c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5.7" customHeight="1">
      <c r="A80" s="35"/>
      <c r="B80" s="36"/>
      <c r="C80" s="29" t="s">
        <v>36</v>
      </c>
      <c r="D80" s="37"/>
      <c r="E80" s="37"/>
      <c r="F80" s="27" t="str">
        <f>IF(E18="","",E18)</f>
        <v>Vyplň údaj</v>
      </c>
      <c r="G80" s="37"/>
      <c r="H80" s="37"/>
      <c r="I80" s="29" t="s">
        <v>43</v>
      </c>
      <c r="J80" s="33" t="str">
        <f>E24</f>
        <v>METROPROJEKT Praha a.s.</v>
      </c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53"/>
      <c r="B82" s="154"/>
      <c r="C82" s="155" t="s">
        <v>145</v>
      </c>
      <c r="D82" s="156" t="s">
        <v>65</v>
      </c>
      <c r="E82" s="156" t="s">
        <v>61</v>
      </c>
      <c r="F82" s="156" t="s">
        <v>62</v>
      </c>
      <c r="G82" s="156" t="s">
        <v>146</v>
      </c>
      <c r="H82" s="156" t="s">
        <v>147</v>
      </c>
      <c r="I82" s="156" t="s">
        <v>148</v>
      </c>
      <c r="J82" s="156" t="s">
        <v>134</v>
      </c>
      <c r="K82" s="157" t="s">
        <v>149</v>
      </c>
      <c r="L82" s="158"/>
      <c r="M82" s="69" t="s">
        <v>79</v>
      </c>
      <c r="N82" s="70" t="s">
        <v>50</v>
      </c>
      <c r="O82" s="70" t="s">
        <v>150</v>
      </c>
      <c r="P82" s="70" t="s">
        <v>151</v>
      </c>
      <c r="Q82" s="70" t="s">
        <v>152</v>
      </c>
      <c r="R82" s="70" t="s">
        <v>153</v>
      </c>
      <c r="S82" s="70" t="s">
        <v>154</v>
      </c>
      <c r="T82" s="71" t="s">
        <v>155</v>
      </c>
      <c r="U82" s="153"/>
      <c r="V82" s="153"/>
      <c r="W82" s="153"/>
      <c r="X82" s="153"/>
      <c r="Y82" s="153"/>
      <c r="Z82" s="153"/>
      <c r="AA82" s="153"/>
      <c r="AB82" s="153"/>
      <c r="AC82" s="153"/>
      <c r="AD82" s="153"/>
      <c r="AE82" s="153"/>
    </row>
    <row r="83" spans="1:65" s="2" customFormat="1" ht="22.9" customHeight="1">
      <c r="A83" s="35"/>
      <c r="B83" s="36"/>
      <c r="C83" s="76" t="s">
        <v>156</v>
      </c>
      <c r="D83" s="37"/>
      <c r="E83" s="37"/>
      <c r="F83" s="37"/>
      <c r="G83" s="37"/>
      <c r="H83" s="37"/>
      <c r="I83" s="37"/>
      <c r="J83" s="159">
        <f>BK83</f>
        <v>0</v>
      </c>
      <c r="K83" s="37"/>
      <c r="L83" s="40"/>
      <c r="M83" s="72"/>
      <c r="N83" s="160"/>
      <c r="O83" s="73"/>
      <c r="P83" s="161">
        <f>P84</f>
        <v>0</v>
      </c>
      <c r="Q83" s="73"/>
      <c r="R83" s="161">
        <f>R84</f>
        <v>7.9534700000000003</v>
      </c>
      <c r="S83" s="73"/>
      <c r="T83" s="162">
        <f>T84</f>
        <v>0.111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7" t="s">
        <v>80</v>
      </c>
      <c r="AU83" s="17" t="s">
        <v>135</v>
      </c>
      <c r="BK83" s="163">
        <f>BK84</f>
        <v>0</v>
      </c>
    </row>
    <row r="84" spans="1:65" s="12" customFormat="1" ht="25.9" customHeight="1">
      <c r="B84" s="164"/>
      <c r="C84" s="165"/>
      <c r="D84" s="166" t="s">
        <v>80</v>
      </c>
      <c r="E84" s="167" t="s">
        <v>157</v>
      </c>
      <c r="F84" s="167" t="s">
        <v>158</v>
      </c>
      <c r="G84" s="165"/>
      <c r="H84" s="165"/>
      <c r="I84" s="168"/>
      <c r="J84" s="169">
        <f>BK84</f>
        <v>0</v>
      </c>
      <c r="K84" s="165"/>
      <c r="L84" s="170"/>
      <c r="M84" s="171"/>
      <c r="N84" s="172"/>
      <c r="O84" s="172"/>
      <c r="P84" s="173">
        <f>P85+P194+P202</f>
        <v>0</v>
      </c>
      <c r="Q84" s="172"/>
      <c r="R84" s="173">
        <f>R85+R194+R202</f>
        <v>7.9534700000000003</v>
      </c>
      <c r="S84" s="172"/>
      <c r="T84" s="174">
        <f>T85+T194+T202</f>
        <v>0.111</v>
      </c>
      <c r="AR84" s="175" t="s">
        <v>89</v>
      </c>
      <c r="AT84" s="176" t="s">
        <v>80</v>
      </c>
      <c r="AU84" s="176" t="s">
        <v>81</v>
      </c>
      <c r="AY84" s="175" t="s">
        <v>159</v>
      </c>
      <c r="BK84" s="177">
        <f>BK85+BK194+BK202</f>
        <v>0</v>
      </c>
    </row>
    <row r="85" spans="1:65" s="12" customFormat="1" ht="22.9" customHeight="1">
      <c r="B85" s="164"/>
      <c r="C85" s="165"/>
      <c r="D85" s="166" t="s">
        <v>80</v>
      </c>
      <c r="E85" s="178" t="s">
        <v>215</v>
      </c>
      <c r="F85" s="178" t="s">
        <v>484</v>
      </c>
      <c r="G85" s="165"/>
      <c r="H85" s="165"/>
      <c r="I85" s="168"/>
      <c r="J85" s="179">
        <f>BK85</f>
        <v>0</v>
      </c>
      <c r="K85" s="165"/>
      <c r="L85" s="170"/>
      <c r="M85" s="171"/>
      <c r="N85" s="172"/>
      <c r="O85" s="172"/>
      <c r="P85" s="173">
        <f>SUM(P86:P193)</f>
        <v>0</v>
      </c>
      <c r="Q85" s="172"/>
      <c r="R85" s="173">
        <f>SUM(R86:R193)</f>
        <v>7.9534700000000003</v>
      </c>
      <c r="S85" s="172"/>
      <c r="T85" s="174">
        <f>SUM(T86:T193)</f>
        <v>0.111</v>
      </c>
      <c r="AR85" s="175" t="s">
        <v>89</v>
      </c>
      <c r="AT85" s="176" t="s">
        <v>80</v>
      </c>
      <c r="AU85" s="176" t="s">
        <v>89</v>
      </c>
      <c r="AY85" s="175" t="s">
        <v>159</v>
      </c>
      <c r="BK85" s="177">
        <f>SUM(BK86:BK193)</f>
        <v>0</v>
      </c>
    </row>
    <row r="86" spans="1:65" s="2" customFormat="1" ht="14.45" customHeight="1">
      <c r="A86" s="35"/>
      <c r="B86" s="36"/>
      <c r="C86" s="180" t="s">
        <v>89</v>
      </c>
      <c r="D86" s="180" t="s">
        <v>161</v>
      </c>
      <c r="E86" s="181" t="s">
        <v>644</v>
      </c>
      <c r="F86" s="182" t="s">
        <v>645</v>
      </c>
      <c r="G86" s="183" t="s">
        <v>488</v>
      </c>
      <c r="H86" s="184">
        <v>40</v>
      </c>
      <c r="I86" s="185"/>
      <c r="J86" s="186">
        <f>ROUND(I86*H86,2)</f>
        <v>0</v>
      </c>
      <c r="K86" s="182" t="s">
        <v>164</v>
      </c>
      <c r="L86" s="40"/>
      <c r="M86" s="187" t="s">
        <v>79</v>
      </c>
      <c r="N86" s="188" t="s">
        <v>51</v>
      </c>
      <c r="O86" s="65"/>
      <c r="P86" s="189">
        <f>O86*H86</f>
        <v>0</v>
      </c>
      <c r="Q86" s="189">
        <v>0</v>
      </c>
      <c r="R86" s="189">
        <f>Q86*H86</f>
        <v>0</v>
      </c>
      <c r="S86" s="189">
        <v>0</v>
      </c>
      <c r="T86" s="190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1" t="s">
        <v>165</v>
      </c>
      <c r="AT86" s="191" t="s">
        <v>161</v>
      </c>
      <c r="AU86" s="191" t="s">
        <v>91</v>
      </c>
      <c r="AY86" s="17" t="s">
        <v>159</v>
      </c>
      <c r="BE86" s="192">
        <f>IF(N86="základní",J86,0)</f>
        <v>0</v>
      </c>
      <c r="BF86" s="192">
        <f>IF(N86="snížená",J86,0)</f>
        <v>0</v>
      </c>
      <c r="BG86" s="192">
        <f>IF(N86="zákl. přenesená",J86,0)</f>
        <v>0</v>
      </c>
      <c r="BH86" s="192">
        <f>IF(N86="sníž. přenesená",J86,0)</f>
        <v>0</v>
      </c>
      <c r="BI86" s="192">
        <f>IF(N86="nulová",J86,0)</f>
        <v>0</v>
      </c>
      <c r="BJ86" s="17" t="s">
        <v>89</v>
      </c>
      <c r="BK86" s="192">
        <f>ROUND(I86*H86,2)</f>
        <v>0</v>
      </c>
      <c r="BL86" s="17" t="s">
        <v>165</v>
      </c>
      <c r="BM86" s="191" t="s">
        <v>646</v>
      </c>
    </row>
    <row r="87" spans="1:65" s="2" customFormat="1" ht="97.5">
      <c r="A87" s="35"/>
      <c r="B87" s="36"/>
      <c r="C87" s="37"/>
      <c r="D87" s="193" t="s">
        <v>167</v>
      </c>
      <c r="E87" s="37"/>
      <c r="F87" s="194" t="s">
        <v>647</v>
      </c>
      <c r="G87" s="37"/>
      <c r="H87" s="37"/>
      <c r="I87" s="195"/>
      <c r="J87" s="37"/>
      <c r="K87" s="37"/>
      <c r="L87" s="40"/>
      <c r="M87" s="196"/>
      <c r="N87" s="197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7" t="s">
        <v>167</v>
      </c>
      <c r="AU87" s="17" t="s">
        <v>91</v>
      </c>
    </row>
    <row r="88" spans="1:65" s="13" customFormat="1" ht="11.25">
      <c r="B88" s="198"/>
      <c r="C88" s="199"/>
      <c r="D88" s="193" t="s">
        <v>171</v>
      </c>
      <c r="E88" s="200" t="s">
        <v>79</v>
      </c>
      <c r="F88" s="201" t="s">
        <v>648</v>
      </c>
      <c r="G88" s="199"/>
      <c r="H88" s="202">
        <v>40</v>
      </c>
      <c r="I88" s="203"/>
      <c r="J88" s="199"/>
      <c r="K88" s="199"/>
      <c r="L88" s="204"/>
      <c r="M88" s="205"/>
      <c r="N88" s="206"/>
      <c r="O88" s="206"/>
      <c r="P88" s="206"/>
      <c r="Q88" s="206"/>
      <c r="R88" s="206"/>
      <c r="S88" s="206"/>
      <c r="T88" s="207"/>
      <c r="AT88" s="208" t="s">
        <v>171</v>
      </c>
      <c r="AU88" s="208" t="s">
        <v>91</v>
      </c>
      <c r="AV88" s="13" t="s">
        <v>91</v>
      </c>
      <c r="AW88" s="13" t="s">
        <v>42</v>
      </c>
      <c r="AX88" s="13" t="s">
        <v>89</v>
      </c>
      <c r="AY88" s="208" t="s">
        <v>159</v>
      </c>
    </row>
    <row r="89" spans="1:65" s="2" customFormat="1" ht="14.45" customHeight="1">
      <c r="A89" s="35"/>
      <c r="B89" s="36"/>
      <c r="C89" s="209" t="s">
        <v>91</v>
      </c>
      <c r="D89" s="209" t="s">
        <v>185</v>
      </c>
      <c r="E89" s="210" t="s">
        <v>649</v>
      </c>
      <c r="F89" s="211" t="s">
        <v>650</v>
      </c>
      <c r="G89" s="212" t="s">
        <v>488</v>
      </c>
      <c r="H89" s="213">
        <v>40</v>
      </c>
      <c r="I89" s="214"/>
      <c r="J89" s="215">
        <f>ROUND(I89*H89,2)</f>
        <v>0</v>
      </c>
      <c r="K89" s="211" t="s">
        <v>164</v>
      </c>
      <c r="L89" s="216"/>
      <c r="M89" s="217" t="s">
        <v>79</v>
      </c>
      <c r="N89" s="218" t="s">
        <v>51</v>
      </c>
      <c r="O89" s="65"/>
      <c r="P89" s="189">
        <f>O89*H89</f>
        <v>0</v>
      </c>
      <c r="Q89" s="189">
        <v>2.0999999999999999E-3</v>
      </c>
      <c r="R89" s="189">
        <f>Q89*H89</f>
        <v>8.3999999999999991E-2</v>
      </c>
      <c r="S89" s="189">
        <v>0</v>
      </c>
      <c r="T89" s="190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1" t="s">
        <v>189</v>
      </c>
      <c r="AT89" s="191" t="s">
        <v>185</v>
      </c>
      <c r="AU89" s="191" t="s">
        <v>91</v>
      </c>
      <c r="AY89" s="17" t="s">
        <v>159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7" t="s">
        <v>89</v>
      </c>
      <c r="BK89" s="192">
        <f>ROUND(I89*H89,2)</f>
        <v>0</v>
      </c>
      <c r="BL89" s="17" t="s">
        <v>165</v>
      </c>
      <c r="BM89" s="191" t="s">
        <v>651</v>
      </c>
    </row>
    <row r="90" spans="1:65" s="2" customFormat="1" ht="14.45" customHeight="1">
      <c r="A90" s="35"/>
      <c r="B90" s="36"/>
      <c r="C90" s="180" t="s">
        <v>178</v>
      </c>
      <c r="D90" s="180" t="s">
        <v>161</v>
      </c>
      <c r="E90" s="181" t="s">
        <v>652</v>
      </c>
      <c r="F90" s="182" t="s">
        <v>653</v>
      </c>
      <c r="G90" s="183" t="s">
        <v>488</v>
      </c>
      <c r="H90" s="184">
        <v>42</v>
      </c>
      <c r="I90" s="185"/>
      <c r="J90" s="186">
        <f>ROUND(I90*H90,2)</f>
        <v>0</v>
      </c>
      <c r="K90" s="182" t="s">
        <v>164</v>
      </c>
      <c r="L90" s="40"/>
      <c r="M90" s="187" t="s">
        <v>79</v>
      </c>
      <c r="N90" s="188" t="s">
        <v>51</v>
      </c>
      <c r="O90" s="65"/>
      <c r="P90" s="189">
        <f>O90*H90</f>
        <v>0</v>
      </c>
      <c r="Q90" s="189">
        <v>6.9999999999999999E-4</v>
      </c>
      <c r="R90" s="189">
        <f>Q90*H90</f>
        <v>2.9399999999999999E-2</v>
      </c>
      <c r="S90" s="189">
        <v>0</v>
      </c>
      <c r="T90" s="190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1" t="s">
        <v>165</v>
      </c>
      <c r="AT90" s="191" t="s">
        <v>161</v>
      </c>
      <c r="AU90" s="191" t="s">
        <v>91</v>
      </c>
      <c r="AY90" s="17" t="s">
        <v>159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7" t="s">
        <v>89</v>
      </c>
      <c r="BK90" s="192">
        <f>ROUND(I90*H90,2)</f>
        <v>0</v>
      </c>
      <c r="BL90" s="17" t="s">
        <v>165</v>
      </c>
      <c r="BM90" s="191" t="s">
        <v>654</v>
      </c>
    </row>
    <row r="91" spans="1:65" s="2" customFormat="1" ht="126.75">
      <c r="A91" s="35"/>
      <c r="B91" s="36"/>
      <c r="C91" s="37"/>
      <c r="D91" s="193" t="s">
        <v>167</v>
      </c>
      <c r="E91" s="37"/>
      <c r="F91" s="194" t="s">
        <v>655</v>
      </c>
      <c r="G91" s="37"/>
      <c r="H91" s="37"/>
      <c r="I91" s="195"/>
      <c r="J91" s="37"/>
      <c r="K91" s="37"/>
      <c r="L91" s="40"/>
      <c r="M91" s="196"/>
      <c r="N91" s="197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7" t="s">
        <v>167</v>
      </c>
      <c r="AU91" s="17" t="s">
        <v>91</v>
      </c>
    </row>
    <row r="92" spans="1:65" s="2" customFormat="1" ht="14.45" customHeight="1">
      <c r="A92" s="35"/>
      <c r="B92" s="36"/>
      <c r="C92" s="209" t="s">
        <v>165</v>
      </c>
      <c r="D92" s="209" t="s">
        <v>185</v>
      </c>
      <c r="E92" s="210" t="s">
        <v>656</v>
      </c>
      <c r="F92" s="211" t="s">
        <v>657</v>
      </c>
      <c r="G92" s="212" t="s">
        <v>488</v>
      </c>
      <c r="H92" s="213">
        <v>2</v>
      </c>
      <c r="I92" s="214"/>
      <c r="J92" s="215">
        <f>ROUND(I92*H92,2)</f>
        <v>0</v>
      </c>
      <c r="K92" s="211" t="s">
        <v>164</v>
      </c>
      <c r="L92" s="216"/>
      <c r="M92" s="217" t="s">
        <v>79</v>
      </c>
      <c r="N92" s="218" t="s">
        <v>51</v>
      </c>
      <c r="O92" s="65"/>
      <c r="P92" s="189">
        <f>O92*H92</f>
        <v>0</v>
      </c>
      <c r="Q92" s="189">
        <v>5.0000000000000001E-3</v>
      </c>
      <c r="R92" s="189">
        <f>Q92*H92</f>
        <v>0.01</v>
      </c>
      <c r="S92" s="189">
        <v>0</v>
      </c>
      <c r="T92" s="190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1" t="s">
        <v>189</v>
      </c>
      <c r="AT92" s="191" t="s">
        <v>185</v>
      </c>
      <c r="AU92" s="191" t="s">
        <v>91</v>
      </c>
      <c r="AY92" s="17" t="s">
        <v>159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7" t="s">
        <v>89</v>
      </c>
      <c r="BK92" s="192">
        <f>ROUND(I92*H92,2)</f>
        <v>0</v>
      </c>
      <c r="BL92" s="17" t="s">
        <v>165</v>
      </c>
      <c r="BM92" s="191" t="s">
        <v>658</v>
      </c>
    </row>
    <row r="93" spans="1:65" s="13" customFormat="1" ht="11.25">
      <c r="B93" s="198"/>
      <c r="C93" s="199"/>
      <c r="D93" s="193" t="s">
        <v>171</v>
      </c>
      <c r="E93" s="200" t="s">
        <v>79</v>
      </c>
      <c r="F93" s="201" t="s">
        <v>659</v>
      </c>
      <c r="G93" s="199"/>
      <c r="H93" s="202">
        <v>2</v>
      </c>
      <c r="I93" s="203"/>
      <c r="J93" s="199"/>
      <c r="K93" s="199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171</v>
      </c>
      <c r="AU93" s="208" t="s">
        <v>91</v>
      </c>
      <c r="AV93" s="13" t="s">
        <v>91</v>
      </c>
      <c r="AW93" s="13" t="s">
        <v>42</v>
      </c>
      <c r="AX93" s="13" t="s">
        <v>89</v>
      </c>
      <c r="AY93" s="208" t="s">
        <v>159</v>
      </c>
    </row>
    <row r="94" spans="1:65" s="2" customFormat="1" ht="14.45" customHeight="1">
      <c r="A94" s="35"/>
      <c r="B94" s="36"/>
      <c r="C94" s="209" t="s">
        <v>192</v>
      </c>
      <c r="D94" s="209" t="s">
        <v>185</v>
      </c>
      <c r="E94" s="210" t="s">
        <v>660</v>
      </c>
      <c r="F94" s="211" t="s">
        <v>661</v>
      </c>
      <c r="G94" s="212" t="s">
        <v>488</v>
      </c>
      <c r="H94" s="213">
        <v>5</v>
      </c>
      <c r="I94" s="214"/>
      <c r="J94" s="215">
        <f>ROUND(I94*H94,2)</f>
        <v>0</v>
      </c>
      <c r="K94" s="211" t="s">
        <v>164</v>
      </c>
      <c r="L94" s="216"/>
      <c r="M94" s="217" t="s">
        <v>79</v>
      </c>
      <c r="N94" s="218" t="s">
        <v>51</v>
      </c>
      <c r="O94" s="65"/>
      <c r="P94" s="189">
        <f>O94*H94</f>
        <v>0</v>
      </c>
      <c r="Q94" s="189">
        <v>5.0000000000000001E-3</v>
      </c>
      <c r="R94" s="189">
        <f>Q94*H94</f>
        <v>2.5000000000000001E-2</v>
      </c>
      <c r="S94" s="189">
        <v>0</v>
      </c>
      <c r="T94" s="190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1" t="s">
        <v>189</v>
      </c>
      <c r="AT94" s="191" t="s">
        <v>185</v>
      </c>
      <c r="AU94" s="191" t="s">
        <v>91</v>
      </c>
      <c r="AY94" s="17" t="s">
        <v>159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7" t="s">
        <v>89</v>
      </c>
      <c r="BK94" s="192">
        <f>ROUND(I94*H94,2)</f>
        <v>0</v>
      </c>
      <c r="BL94" s="17" t="s">
        <v>165</v>
      </c>
      <c r="BM94" s="191" t="s">
        <v>662</v>
      </c>
    </row>
    <row r="95" spans="1:65" s="13" customFormat="1" ht="11.25">
      <c r="B95" s="198"/>
      <c r="C95" s="199"/>
      <c r="D95" s="193" t="s">
        <v>171</v>
      </c>
      <c r="E95" s="200" t="s">
        <v>79</v>
      </c>
      <c r="F95" s="201" t="s">
        <v>663</v>
      </c>
      <c r="G95" s="199"/>
      <c r="H95" s="202">
        <v>5</v>
      </c>
      <c r="I95" s="203"/>
      <c r="J95" s="199"/>
      <c r="K95" s="199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171</v>
      </c>
      <c r="AU95" s="208" t="s">
        <v>91</v>
      </c>
      <c r="AV95" s="13" t="s">
        <v>91</v>
      </c>
      <c r="AW95" s="13" t="s">
        <v>42</v>
      </c>
      <c r="AX95" s="13" t="s">
        <v>89</v>
      </c>
      <c r="AY95" s="208" t="s">
        <v>159</v>
      </c>
    </row>
    <row r="96" spans="1:65" s="2" customFormat="1" ht="14.45" customHeight="1">
      <c r="A96" s="35"/>
      <c r="B96" s="36"/>
      <c r="C96" s="209" t="s">
        <v>198</v>
      </c>
      <c r="D96" s="209" t="s">
        <v>185</v>
      </c>
      <c r="E96" s="210" t="s">
        <v>664</v>
      </c>
      <c r="F96" s="211" t="s">
        <v>665</v>
      </c>
      <c r="G96" s="212" t="s">
        <v>488</v>
      </c>
      <c r="H96" s="213">
        <v>4</v>
      </c>
      <c r="I96" s="214"/>
      <c r="J96" s="215">
        <f>ROUND(I96*H96,2)</f>
        <v>0</v>
      </c>
      <c r="K96" s="211" t="s">
        <v>164</v>
      </c>
      <c r="L96" s="216"/>
      <c r="M96" s="217" t="s">
        <v>79</v>
      </c>
      <c r="N96" s="218" t="s">
        <v>51</v>
      </c>
      <c r="O96" s="65"/>
      <c r="P96" s="189">
        <f>O96*H96</f>
        <v>0</v>
      </c>
      <c r="Q96" s="189">
        <v>2.5000000000000001E-3</v>
      </c>
      <c r="R96" s="189">
        <f>Q96*H96</f>
        <v>0.01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189</v>
      </c>
      <c r="AT96" s="191" t="s">
        <v>185</v>
      </c>
      <c r="AU96" s="191" t="s">
        <v>91</v>
      </c>
      <c r="AY96" s="17" t="s">
        <v>159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7" t="s">
        <v>89</v>
      </c>
      <c r="BK96" s="192">
        <f>ROUND(I96*H96,2)</f>
        <v>0</v>
      </c>
      <c r="BL96" s="17" t="s">
        <v>165</v>
      </c>
      <c r="BM96" s="191" t="s">
        <v>666</v>
      </c>
    </row>
    <row r="97" spans="1:65" s="13" customFormat="1" ht="11.25">
      <c r="B97" s="198"/>
      <c r="C97" s="199"/>
      <c r="D97" s="193" t="s">
        <v>171</v>
      </c>
      <c r="E97" s="200" t="s">
        <v>79</v>
      </c>
      <c r="F97" s="201" t="s">
        <v>667</v>
      </c>
      <c r="G97" s="199"/>
      <c r="H97" s="202">
        <v>4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171</v>
      </c>
      <c r="AU97" s="208" t="s">
        <v>91</v>
      </c>
      <c r="AV97" s="13" t="s">
        <v>91</v>
      </c>
      <c r="AW97" s="13" t="s">
        <v>42</v>
      </c>
      <c r="AX97" s="13" t="s">
        <v>89</v>
      </c>
      <c r="AY97" s="208" t="s">
        <v>159</v>
      </c>
    </row>
    <row r="98" spans="1:65" s="2" customFormat="1" ht="14.45" customHeight="1">
      <c r="A98" s="35"/>
      <c r="B98" s="36"/>
      <c r="C98" s="209" t="s">
        <v>204</v>
      </c>
      <c r="D98" s="209" t="s">
        <v>185</v>
      </c>
      <c r="E98" s="210" t="s">
        <v>668</v>
      </c>
      <c r="F98" s="211" t="s">
        <v>669</v>
      </c>
      <c r="G98" s="212" t="s">
        <v>488</v>
      </c>
      <c r="H98" s="213">
        <v>15</v>
      </c>
      <c r="I98" s="214"/>
      <c r="J98" s="215">
        <f>ROUND(I98*H98,2)</f>
        <v>0</v>
      </c>
      <c r="K98" s="211" t="s">
        <v>164</v>
      </c>
      <c r="L98" s="216"/>
      <c r="M98" s="217" t="s">
        <v>79</v>
      </c>
      <c r="N98" s="218" t="s">
        <v>51</v>
      </c>
      <c r="O98" s="65"/>
      <c r="P98" s="189">
        <f>O98*H98</f>
        <v>0</v>
      </c>
      <c r="Q98" s="189">
        <v>2.5000000000000001E-3</v>
      </c>
      <c r="R98" s="189">
        <f>Q98*H98</f>
        <v>3.7499999999999999E-2</v>
      </c>
      <c r="S98" s="189">
        <v>0</v>
      </c>
      <c r="T98" s="19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1" t="s">
        <v>189</v>
      </c>
      <c r="AT98" s="191" t="s">
        <v>185</v>
      </c>
      <c r="AU98" s="191" t="s">
        <v>91</v>
      </c>
      <c r="AY98" s="17" t="s">
        <v>159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7" t="s">
        <v>89</v>
      </c>
      <c r="BK98" s="192">
        <f>ROUND(I98*H98,2)</f>
        <v>0</v>
      </c>
      <c r="BL98" s="17" t="s">
        <v>165</v>
      </c>
      <c r="BM98" s="191" t="s">
        <v>670</v>
      </c>
    </row>
    <row r="99" spans="1:65" s="15" customFormat="1" ht="11.25">
      <c r="B99" s="230"/>
      <c r="C99" s="231"/>
      <c r="D99" s="193" t="s">
        <v>171</v>
      </c>
      <c r="E99" s="232" t="s">
        <v>79</v>
      </c>
      <c r="F99" s="233" t="s">
        <v>671</v>
      </c>
      <c r="G99" s="231"/>
      <c r="H99" s="232" t="s">
        <v>79</v>
      </c>
      <c r="I99" s="234"/>
      <c r="J99" s="231"/>
      <c r="K99" s="231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171</v>
      </c>
      <c r="AU99" s="239" t="s">
        <v>91</v>
      </c>
      <c r="AV99" s="15" t="s">
        <v>89</v>
      </c>
      <c r="AW99" s="15" t="s">
        <v>42</v>
      </c>
      <c r="AX99" s="15" t="s">
        <v>81</v>
      </c>
      <c r="AY99" s="239" t="s">
        <v>159</v>
      </c>
    </row>
    <row r="100" spans="1:65" s="13" customFormat="1" ht="11.25">
      <c r="B100" s="198"/>
      <c r="C100" s="199"/>
      <c r="D100" s="193" t="s">
        <v>171</v>
      </c>
      <c r="E100" s="200" t="s">
        <v>79</v>
      </c>
      <c r="F100" s="201" t="s">
        <v>672</v>
      </c>
      <c r="G100" s="199"/>
      <c r="H100" s="202">
        <v>1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171</v>
      </c>
      <c r="AU100" s="208" t="s">
        <v>91</v>
      </c>
      <c r="AV100" s="13" t="s">
        <v>91</v>
      </c>
      <c r="AW100" s="13" t="s">
        <v>42</v>
      </c>
      <c r="AX100" s="13" t="s">
        <v>81</v>
      </c>
      <c r="AY100" s="208" t="s">
        <v>159</v>
      </c>
    </row>
    <row r="101" spans="1:65" s="13" customFormat="1" ht="11.25">
      <c r="B101" s="198"/>
      <c r="C101" s="199"/>
      <c r="D101" s="193" t="s">
        <v>171</v>
      </c>
      <c r="E101" s="200" t="s">
        <v>79</v>
      </c>
      <c r="F101" s="201" t="s">
        <v>673</v>
      </c>
      <c r="G101" s="199"/>
      <c r="H101" s="202">
        <v>5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171</v>
      </c>
      <c r="AU101" s="208" t="s">
        <v>91</v>
      </c>
      <c r="AV101" s="13" t="s">
        <v>91</v>
      </c>
      <c r="AW101" s="13" t="s">
        <v>42</v>
      </c>
      <c r="AX101" s="13" t="s">
        <v>81</v>
      </c>
      <c r="AY101" s="208" t="s">
        <v>159</v>
      </c>
    </row>
    <row r="102" spans="1:65" s="13" customFormat="1" ht="11.25">
      <c r="B102" s="198"/>
      <c r="C102" s="199"/>
      <c r="D102" s="193" t="s">
        <v>171</v>
      </c>
      <c r="E102" s="200" t="s">
        <v>79</v>
      </c>
      <c r="F102" s="201" t="s">
        <v>674</v>
      </c>
      <c r="G102" s="199"/>
      <c r="H102" s="202">
        <v>4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171</v>
      </c>
      <c r="AU102" s="208" t="s">
        <v>91</v>
      </c>
      <c r="AV102" s="13" t="s">
        <v>91</v>
      </c>
      <c r="AW102" s="13" t="s">
        <v>42</v>
      </c>
      <c r="AX102" s="13" t="s">
        <v>81</v>
      </c>
      <c r="AY102" s="208" t="s">
        <v>159</v>
      </c>
    </row>
    <row r="103" spans="1:65" s="13" customFormat="1" ht="11.25">
      <c r="B103" s="198"/>
      <c r="C103" s="199"/>
      <c r="D103" s="193" t="s">
        <v>171</v>
      </c>
      <c r="E103" s="200" t="s">
        <v>79</v>
      </c>
      <c r="F103" s="201" t="s">
        <v>675</v>
      </c>
      <c r="G103" s="199"/>
      <c r="H103" s="202">
        <v>1</v>
      </c>
      <c r="I103" s="203"/>
      <c r="J103" s="199"/>
      <c r="K103" s="199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171</v>
      </c>
      <c r="AU103" s="208" t="s">
        <v>91</v>
      </c>
      <c r="AV103" s="13" t="s">
        <v>91</v>
      </c>
      <c r="AW103" s="13" t="s">
        <v>42</v>
      </c>
      <c r="AX103" s="13" t="s">
        <v>81</v>
      </c>
      <c r="AY103" s="208" t="s">
        <v>159</v>
      </c>
    </row>
    <row r="104" spans="1:65" s="13" customFormat="1" ht="11.25">
      <c r="B104" s="198"/>
      <c r="C104" s="199"/>
      <c r="D104" s="193" t="s">
        <v>171</v>
      </c>
      <c r="E104" s="200" t="s">
        <v>79</v>
      </c>
      <c r="F104" s="201" t="s">
        <v>676</v>
      </c>
      <c r="G104" s="199"/>
      <c r="H104" s="202">
        <v>4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171</v>
      </c>
      <c r="AU104" s="208" t="s">
        <v>91</v>
      </c>
      <c r="AV104" s="13" t="s">
        <v>91</v>
      </c>
      <c r="AW104" s="13" t="s">
        <v>42</v>
      </c>
      <c r="AX104" s="13" t="s">
        <v>81</v>
      </c>
      <c r="AY104" s="208" t="s">
        <v>159</v>
      </c>
    </row>
    <row r="105" spans="1:65" s="14" customFormat="1" ht="11.25">
      <c r="B105" s="219"/>
      <c r="C105" s="220"/>
      <c r="D105" s="193" t="s">
        <v>171</v>
      </c>
      <c r="E105" s="221" t="s">
        <v>79</v>
      </c>
      <c r="F105" s="222" t="s">
        <v>272</v>
      </c>
      <c r="G105" s="220"/>
      <c r="H105" s="223">
        <v>15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171</v>
      </c>
      <c r="AU105" s="229" t="s">
        <v>91</v>
      </c>
      <c r="AV105" s="14" t="s">
        <v>165</v>
      </c>
      <c r="AW105" s="14" t="s">
        <v>42</v>
      </c>
      <c r="AX105" s="14" t="s">
        <v>89</v>
      </c>
      <c r="AY105" s="229" t="s">
        <v>159</v>
      </c>
    </row>
    <row r="106" spans="1:65" s="2" customFormat="1" ht="14.45" customHeight="1">
      <c r="A106" s="35"/>
      <c r="B106" s="36"/>
      <c r="C106" s="209" t="s">
        <v>189</v>
      </c>
      <c r="D106" s="209" t="s">
        <v>185</v>
      </c>
      <c r="E106" s="210" t="s">
        <v>677</v>
      </c>
      <c r="F106" s="211" t="s">
        <v>678</v>
      </c>
      <c r="G106" s="212" t="s">
        <v>488</v>
      </c>
      <c r="H106" s="213">
        <v>4</v>
      </c>
      <c r="I106" s="214"/>
      <c r="J106" s="215">
        <f>ROUND(I106*H106,2)</f>
        <v>0</v>
      </c>
      <c r="K106" s="211" t="s">
        <v>164</v>
      </c>
      <c r="L106" s="216"/>
      <c r="M106" s="217" t="s">
        <v>79</v>
      </c>
      <c r="N106" s="218" t="s">
        <v>51</v>
      </c>
      <c r="O106" s="65"/>
      <c r="P106" s="189">
        <f>O106*H106</f>
        <v>0</v>
      </c>
      <c r="Q106" s="189">
        <v>2.5999999999999999E-3</v>
      </c>
      <c r="R106" s="189">
        <f>Q106*H106</f>
        <v>1.04E-2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189</v>
      </c>
      <c r="AT106" s="191" t="s">
        <v>185</v>
      </c>
      <c r="AU106" s="191" t="s">
        <v>91</v>
      </c>
      <c r="AY106" s="17" t="s">
        <v>159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89</v>
      </c>
      <c r="BK106" s="192">
        <f>ROUND(I106*H106,2)</f>
        <v>0</v>
      </c>
      <c r="BL106" s="17" t="s">
        <v>165</v>
      </c>
      <c r="BM106" s="191" t="s">
        <v>679</v>
      </c>
    </row>
    <row r="107" spans="1:65" s="13" customFormat="1" ht="11.25">
      <c r="B107" s="198"/>
      <c r="C107" s="199"/>
      <c r="D107" s="193" t="s">
        <v>171</v>
      </c>
      <c r="E107" s="200" t="s">
        <v>79</v>
      </c>
      <c r="F107" s="201" t="s">
        <v>680</v>
      </c>
      <c r="G107" s="199"/>
      <c r="H107" s="202">
        <v>4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171</v>
      </c>
      <c r="AU107" s="208" t="s">
        <v>91</v>
      </c>
      <c r="AV107" s="13" t="s">
        <v>91</v>
      </c>
      <c r="AW107" s="13" t="s">
        <v>42</v>
      </c>
      <c r="AX107" s="13" t="s">
        <v>89</v>
      </c>
      <c r="AY107" s="208" t="s">
        <v>159</v>
      </c>
    </row>
    <row r="108" spans="1:65" s="2" customFormat="1" ht="14.45" customHeight="1">
      <c r="A108" s="35"/>
      <c r="B108" s="36"/>
      <c r="C108" s="209" t="s">
        <v>215</v>
      </c>
      <c r="D108" s="209" t="s">
        <v>185</v>
      </c>
      <c r="E108" s="210" t="s">
        <v>681</v>
      </c>
      <c r="F108" s="211" t="s">
        <v>682</v>
      </c>
      <c r="G108" s="212" t="s">
        <v>488</v>
      </c>
      <c r="H108" s="213">
        <v>4</v>
      </c>
      <c r="I108" s="214"/>
      <c r="J108" s="215">
        <f>ROUND(I108*H108,2)</f>
        <v>0</v>
      </c>
      <c r="K108" s="211" t="s">
        <v>79</v>
      </c>
      <c r="L108" s="216"/>
      <c r="M108" s="217" t="s">
        <v>79</v>
      </c>
      <c r="N108" s="218" t="s">
        <v>51</v>
      </c>
      <c r="O108" s="65"/>
      <c r="P108" s="189">
        <f>O108*H108</f>
        <v>0</v>
      </c>
      <c r="Q108" s="189">
        <v>2.5000000000000001E-3</v>
      </c>
      <c r="R108" s="189">
        <f>Q108*H108</f>
        <v>0.01</v>
      </c>
      <c r="S108" s="189">
        <v>0</v>
      </c>
      <c r="T108" s="19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189</v>
      </c>
      <c r="AT108" s="191" t="s">
        <v>185</v>
      </c>
      <c r="AU108" s="191" t="s">
        <v>91</v>
      </c>
      <c r="AY108" s="17" t="s">
        <v>159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7" t="s">
        <v>89</v>
      </c>
      <c r="BK108" s="192">
        <f>ROUND(I108*H108,2)</f>
        <v>0</v>
      </c>
      <c r="BL108" s="17" t="s">
        <v>165</v>
      </c>
      <c r="BM108" s="191" t="s">
        <v>683</v>
      </c>
    </row>
    <row r="109" spans="1:65" s="13" customFormat="1" ht="11.25">
      <c r="B109" s="198"/>
      <c r="C109" s="199"/>
      <c r="D109" s="193" t="s">
        <v>171</v>
      </c>
      <c r="E109" s="200" t="s">
        <v>79</v>
      </c>
      <c r="F109" s="201" t="s">
        <v>684</v>
      </c>
      <c r="G109" s="199"/>
      <c r="H109" s="202">
        <v>4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171</v>
      </c>
      <c r="AU109" s="208" t="s">
        <v>91</v>
      </c>
      <c r="AV109" s="13" t="s">
        <v>91</v>
      </c>
      <c r="AW109" s="13" t="s">
        <v>42</v>
      </c>
      <c r="AX109" s="13" t="s">
        <v>89</v>
      </c>
      <c r="AY109" s="208" t="s">
        <v>159</v>
      </c>
    </row>
    <row r="110" spans="1:65" s="2" customFormat="1" ht="14.45" customHeight="1">
      <c r="A110" s="35"/>
      <c r="B110" s="36"/>
      <c r="C110" s="209" t="s">
        <v>221</v>
      </c>
      <c r="D110" s="209" t="s">
        <v>185</v>
      </c>
      <c r="E110" s="210" t="s">
        <v>685</v>
      </c>
      <c r="F110" s="211" t="s">
        <v>686</v>
      </c>
      <c r="G110" s="212" t="s">
        <v>488</v>
      </c>
      <c r="H110" s="213">
        <v>2</v>
      </c>
      <c r="I110" s="214"/>
      <c r="J110" s="215">
        <f>ROUND(I110*H110,2)</f>
        <v>0</v>
      </c>
      <c r="K110" s="211" t="s">
        <v>79</v>
      </c>
      <c r="L110" s="216"/>
      <c r="M110" s="217" t="s">
        <v>79</v>
      </c>
      <c r="N110" s="218" t="s">
        <v>51</v>
      </c>
      <c r="O110" s="65"/>
      <c r="P110" s="189">
        <f>O110*H110</f>
        <v>0</v>
      </c>
      <c r="Q110" s="189">
        <v>2.5000000000000001E-3</v>
      </c>
      <c r="R110" s="189">
        <f>Q110*H110</f>
        <v>5.0000000000000001E-3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189</v>
      </c>
      <c r="AT110" s="191" t="s">
        <v>185</v>
      </c>
      <c r="AU110" s="191" t="s">
        <v>91</v>
      </c>
      <c r="AY110" s="17" t="s">
        <v>159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7" t="s">
        <v>89</v>
      </c>
      <c r="BK110" s="192">
        <f>ROUND(I110*H110,2)</f>
        <v>0</v>
      </c>
      <c r="BL110" s="17" t="s">
        <v>165</v>
      </c>
      <c r="BM110" s="191" t="s">
        <v>687</v>
      </c>
    </row>
    <row r="111" spans="1:65" s="15" customFormat="1" ht="11.25">
      <c r="B111" s="230"/>
      <c r="C111" s="231"/>
      <c r="D111" s="193" t="s">
        <v>171</v>
      </c>
      <c r="E111" s="232" t="s">
        <v>79</v>
      </c>
      <c r="F111" s="233" t="s">
        <v>688</v>
      </c>
      <c r="G111" s="231"/>
      <c r="H111" s="232" t="s">
        <v>79</v>
      </c>
      <c r="I111" s="234"/>
      <c r="J111" s="231"/>
      <c r="K111" s="231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171</v>
      </c>
      <c r="AU111" s="239" t="s">
        <v>91</v>
      </c>
      <c r="AV111" s="15" t="s">
        <v>89</v>
      </c>
      <c r="AW111" s="15" t="s">
        <v>42</v>
      </c>
      <c r="AX111" s="15" t="s">
        <v>81</v>
      </c>
      <c r="AY111" s="239" t="s">
        <v>159</v>
      </c>
    </row>
    <row r="112" spans="1:65" s="13" customFormat="1" ht="11.25">
      <c r="B112" s="198"/>
      <c r="C112" s="199"/>
      <c r="D112" s="193" t="s">
        <v>171</v>
      </c>
      <c r="E112" s="200" t="s">
        <v>79</v>
      </c>
      <c r="F112" s="201" t="s">
        <v>689</v>
      </c>
      <c r="G112" s="199"/>
      <c r="H112" s="202">
        <v>1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171</v>
      </c>
      <c r="AU112" s="208" t="s">
        <v>91</v>
      </c>
      <c r="AV112" s="13" t="s">
        <v>91</v>
      </c>
      <c r="AW112" s="13" t="s">
        <v>42</v>
      </c>
      <c r="AX112" s="13" t="s">
        <v>81</v>
      </c>
      <c r="AY112" s="208" t="s">
        <v>159</v>
      </c>
    </row>
    <row r="113" spans="1:65" s="13" customFormat="1" ht="11.25">
      <c r="B113" s="198"/>
      <c r="C113" s="199"/>
      <c r="D113" s="193" t="s">
        <v>171</v>
      </c>
      <c r="E113" s="200" t="s">
        <v>79</v>
      </c>
      <c r="F113" s="201" t="s">
        <v>690</v>
      </c>
      <c r="G113" s="199"/>
      <c r="H113" s="202">
        <v>1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171</v>
      </c>
      <c r="AU113" s="208" t="s">
        <v>91</v>
      </c>
      <c r="AV113" s="13" t="s">
        <v>91</v>
      </c>
      <c r="AW113" s="13" t="s">
        <v>42</v>
      </c>
      <c r="AX113" s="13" t="s">
        <v>81</v>
      </c>
      <c r="AY113" s="208" t="s">
        <v>159</v>
      </c>
    </row>
    <row r="114" spans="1:65" s="14" customFormat="1" ht="11.25">
      <c r="B114" s="219"/>
      <c r="C114" s="220"/>
      <c r="D114" s="193" t="s">
        <v>171</v>
      </c>
      <c r="E114" s="221" t="s">
        <v>79</v>
      </c>
      <c r="F114" s="222" t="s">
        <v>272</v>
      </c>
      <c r="G114" s="220"/>
      <c r="H114" s="223">
        <v>2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171</v>
      </c>
      <c r="AU114" s="229" t="s">
        <v>91</v>
      </c>
      <c r="AV114" s="14" t="s">
        <v>165</v>
      </c>
      <c r="AW114" s="14" t="s">
        <v>42</v>
      </c>
      <c r="AX114" s="14" t="s">
        <v>89</v>
      </c>
      <c r="AY114" s="229" t="s">
        <v>159</v>
      </c>
    </row>
    <row r="115" spans="1:65" s="2" customFormat="1" ht="14.45" customHeight="1">
      <c r="A115" s="35"/>
      <c r="B115" s="36"/>
      <c r="C115" s="209" t="s">
        <v>226</v>
      </c>
      <c r="D115" s="209" t="s">
        <v>185</v>
      </c>
      <c r="E115" s="210" t="s">
        <v>691</v>
      </c>
      <c r="F115" s="211" t="s">
        <v>692</v>
      </c>
      <c r="G115" s="212" t="s">
        <v>488</v>
      </c>
      <c r="H115" s="213">
        <v>3</v>
      </c>
      <c r="I115" s="214"/>
      <c r="J115" s="215">
        <f>ROUND(I115*H115,2)</f>
        <v>0</v>
      </c>
      <c r="K115" s="211" t="s">
        <v>164</v>
      </c>
      <c r="L115" s="216"/>
      <c r="M115" s="217" t="s">
        <v>79</v>
      </c>
      <c r="N115" s="218" t="s">
        <v>51</v>
      </c>
      <c r="O115" s="65"/>
      <c r="P115" s="189">
        <f>O115*H115</f>
        <v>0</v>
      </c>
      <c r="Q115" s="189">
        <v>4.4999999999999997E-3</v>
      </c>
      <c r="R115" s="189">
        <f>Q115*H115</f>
        <v>1.3499999999999998E-2</v>
      </c>
      <c r="S115" s="189">
        <v>0</v>
      </c>
      <c r="T115" s="19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1" t="s">
        <v>189</v>
      </c>
      <c r="AT115" s="191" t="s">
        <v>185</v>
      </c>
      <c r="AU115" s="191" t="s">
        <v>91</v>
      </c>
      <c r="AY115" s="17" t="s">
        <v>159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7" t="s">
        <v>89</v>
      </c>
      <c r="BK115" s="192">
        <f>ROUND(I115*H115,2)</f>
        <v>0</v>
      </c>
      <c r="BL115" s="17" t="s">
        <v>165</v>
      </c>
      <c r="BM115" s="191" t="s">
        <v>693</v>
      </c>
    </row>
    <row r="116" spans="1:65" s="13" customFormat="1" ht="11.25">
      <c r="B116" s="198"/>
      <c r="C116" s="199"/>
      <c r="D116" s="193" t="s">
        <v>171</v>
      </c>
      <c r="E116" s="200" t="s">
        <v>79</v>
      </c>
      <c r="F116" s="201" t="s">
        <v>694</v>
      </c>
      <c r="G116" s="199"/>
      <c r="H116" s="202">
        <v>3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171</v>
      </c>
      <c r="AU116" s="208" t="s">
        <v>91</v>
      </c>
      <c r="AV116" s="13" t="s">
        <v>91</v>
      </c>
      <c r="AW116" s="13" t="s">
        <v>42</v>
      </c>
      <c r="AX116" s="13" t="s">
        <v>89</v>
      </c>
      <c r="AY116" s="208" t="s">
        <v>159</v>
      </c>
    </row>
    <row r="117" spans="1:65" s="2" customFormat="1" ht="14.45" customHeight="1">
      <c r="A117" s="35"/>
      <c r="B117" s="36"/>
      <c r="C117" s="209" t="s">
        <v>231</v>
      </c>
      <c r="D117" s="209" t="s">
        <v>185</v>
      </c>
      <c r="E117" s="210" t="s">
        <v>695</v>
      </c>
      <c r="F117" s="211" t="s">
        <v>696</v>
      </c>
      <c r="G117" s="212" t="s">
        <v>488</v>
      </c>
      <c r="H117" s="213">
        <v>2</v>
      </c>
      <c r="I117" s="214"/>
      <c r="J117" s="215">
        <f>ROUND(I117*H117,2)</f>
        <v>0</v>
      </c>
      <c r="K117" s="211" t="s">
        <v>164</v>
      </c>
      <c r="L117" s="216"/>
      <c r="M117" s="217" t="s">
        <v>79</v>
      </c>
      <c r="N117" s="218" t="s">
        <v>51</v>
      </c>
      <c r="O117" s="65"/>
      <c r="P117" s="189">
        <f>O117*H117</f>
        <v>0</v>
      </c>
      <c r="Q117" s="189">
        <v>6.8999999999999999E-3</v>
      </c>
      <c r="R117" s="189">
        <f>Q117*H117</f>
        <v>1.38E-2</v>
      </c>
      <c r="S117" s="189">
        <v>0</v>
      </c>
      <c r="T117" s="19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1" t="s">
        <v>189</v>
      </c>
      <c r="AT117" s="191" t="s">
        <v>185</v>
      </c>
      <c r="AU117" s="191" t="s">
        <v>91</v>
      </c>
      <c r="AY117" s="17" t="s">
        <v>159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7" t="s">
        <v>89</v>
      </c>
      <c r="BK117" s="192">
        <f>ROUND(I117*H117,2)</f>
        <v>0</v>
      </c>
      <c r="BL117" s="17" t="s">
        <v>165</v>
      </c>
      <c r="BM117" s="191" t="s">
        <v>697</v>
      </c>
    </row>
    <row r="118" spans="1:65" s="15" customFormat="1" ht="11.25">
      <c r="B118" s="230"/>
      <c r="C118" s="231"/>
      <c r="D118" s="193" t="s">
        <v>171</v>
      </c>
      <c r="E118" s="232" t="s">
        <v>79</v>
      </c>
      <c r="F118" s="233" t="s">
        <v>688</v>
      </c>
      <c r="G118" s="231"/>
      <c r="H118" s="232" t="s">
        <v>79</v>
      </c>
      <c r="I118" s="234"/>
      <c r="J118" s="231"/>
      <c r="K118" s="231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171</v>
      </c>
      <c r="AU118" s="239" t="s">
        <v>91</v>
      </c>
      <c r="AV118" s="15" t="s">
        <v>89</v>
      </c>
      <c r="AW118" s="15" t="s">
        <v>42</v>
      </c>
      <c r="AX118" s="15" t="s">
        <v>81</v>
      </c>
      <c r="AY118" s="239" t="s">
        <v>159</v>
      </c>
    </row>
    <row r="119" spans="1:65" s="13" customFormat="1" ht="11.25">
      <c r="B119" s="198"/>
      <c r="C119" s="199"/>
      <c r="D119" s="193" t="s">
        <v>171</v>
      </c>
      <c r="E119" s="200" t="s">
        <v>79</v>
      </c>
      <c r="F119" s="201" t="s">
        <v>698</v>
      </c>
      <c r="G119" s="199"/>
      <c r="H119" s="202">
        <v>1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171</v>
      </c>
      <c r="AU119" s="208" t="s">
        <v>91</v>
      </c>
      <c r="AV119" s="13" t="s">
        <v>91</v>
      </c>
      <c r="AW119" s="13" t="s">
        <v>42</v>
      </c>
      <c r="AX119" s="13" t="s">
        <v>81</v>
      </c>
      <c r="AY119" s="208" t="s">
        <v>159</v>
      </c>
    </row>
    <row r="120" spans="1:65" s="13" customFormat="1" ht="11.25">
      <c r="B120" s="198"/>
      <c r="C120" s="199"/>
      <c r="D120" s="193" t="s">
        <v>171</v>
      </c>
      <c r="E120" s="200" t="s">
        <v>79</v>
      </c>
      <c r="F120" s="201" t="s">
        <v>699</v>
      </c>
      <c r="G120" s="199"/>
      <c r="H120" s="202">
        <v>1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171</v>
      </c>
      <c r="AU120" s="208" t="s">
        <v>91</v>
      </c>
      <c r="AV120" s="13" t="s">
        <v>91</v>
      </c>
      <c r="AW120" s="13" t="s">
        <v>42</v>
      </c>
      <c r="AX120" s="13" t="s">
        <v>81</v>
      </c>
      <c r="AY120" s="208" t="s">
        <v>159</v>
      </c>
    </row>
    <row r="121" spans="1:65" s="14" customFormat="1" ht="11.25">
      <c r="B121" s="219"/>
      <c r="C121" s="220"/>
      <c r="D121" s="193" t="s">
        <v>171</v>
      </c>
      <c r="E121" s="221" t="s">
        <v>79</v>
      </c>
      <c r="F121" s="222" t="s">
        <v>272</v>
      </c>
      <c r="G121" s="220"/>
      <c r="H121" s="223">
        <v>2</v>
      </c>
      <c r="I121" s="224"/>
      <c r="J121" s="220"/>
      <c r="K121" s="220"/>
      <c r="L121" s="225"/>
      <c r="M121" s="226"/>
      <c r="N121" s="227"/>
      <c r="O121" s="227"/>
      <c r="P121" s="227"/>
      <c r="Q121" s="227"/>
      <c r="R121" s="227"/>
      <c r="S121" s="227"/>
      <c r="T121" s="228"/>
      <c r="AT121" s="229" t="s">
        <v>171</v>
      </c>
      <c r="AU121" s="229" t="s">
        <v>91</v>
      </c>
      <c r="AV121" s="14" t="s">
        <v>165</v>
      </c>
      <c r="AW121" s="14" t="s">
        <v>42</v>
      </c>
      <c r="AX121" s="14" t="s">
        <v>89</v>
      </c>
      <c r="AY121" s="229" t="s">
        <v>159</v>
      </c>
    </row>
    <row r="122" spans="1:65" s="2" customFormat="1" ht="14.45" customHeight="1">
      <c r="A122" s="35"/>
      <c r="B122" s="36"/>
      <c r="C122" s="209" t="s">
        <v>237</v>
      </c>
      <c r="D122" s="209" t="s">
        <v>185</v>
      </c>
      <c r="E122" s="210" t="s">
        <v>700</v>
      </c>
      <c r="F122" s="211" t="s">
        <v>701</v>
      </c>
      <c r="G122" s="212" t="s">
        <v>488</v>
      </c>
      <c r="H122" s="213">
        <v>1</v>
      </c>
      <c r="I122" s="214"/>
      <c r="J122" s="215">
        <f>ROUND(I122*H122,2)</f>
        <v>0</v>
      </c>
      <c r="K122" s="211" t="s">
        <v>164</v>
      </c>
      <c r="L122" s="216"/>
      <c r="M122" s="217" t="s">
        <v>79</v>
      </c>
      <c r="N122" s="218" t="s">
        <v>51</v>
      </c>
      <c r="O122" s="65"/>
      <c r="P122" s="189">
        <f>O122*H122</f>
        <v>0</v>
      </c>
      <c r="Q122" s="189">
        <v>1.6999999999999999E-3</v>
      </c>
      <c r="R122" s="189">
        <f>Q122*H122</f>
        <v>1.6999999999999999E-3</v>
      </c>
      <c r="S122" s="189">
        <v>0</v>
      </c>
      <c r="T122" s="19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1" t="s">
        <v>189</v>
      </c>
      <c r="AT122" s="191" t="s">
        <v>185</v>
      </c>
      <c r="AU122" s="191" t="s">
        <v>91</v>
      </c>
      <c r="AY122" s="17" t="s">
        <v>159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7" t="s">
        <v>89</v>
      </c>
      <c r="BK122" s="192">
        <f>ROUND(I122*H122,2)</f>
        <v>0</v>
      </c>
      <c r="BL122" s="17" t="s">
        <v>165</v>
      </c>
      <c r="BM122" s="191" t="s">
        <v>702</v>
      </c>
    </row>
    <row r="123" spans="1:65" s="13" customFormat="1" ht="11.25">
      <c r="B123" s="198"/>
      <c r="C123" s="199"/>
      <c r="D123" s="193" t="s">
        <v>171</v>
      </c>
      <c r="E123" s="200" t="s">
        <v>79</v>
      </c>
      <c r="F123" s="201" t="s">
        <v>703</v>
      </c>
      <c r="G123" s="199"/>
      <c r="H123" s="202">
        <v>1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171</v>
      </c>
      <c r="AU123" s="208" t="s">
        <v>91</v>
      </c>
      <c r="AV123" s="13" t="s">
        <v>91</v>
      </c>
      <c r="AW123" s="13" t="s">
        <v>42</v>
      </c>
      <c r="AX123" s="13" t="s">
        <v>89</v>
      </c>
      <c r="AY123" s="208" t="s">
        <v>159</v>
      </c>
    </row>
    <row r="124" spans="1:65" s="2" customFormat="1" ht="14.45" customHeight="1">
      <c r="A124" s="35"/>
      <c r="B124" s="36"/>
      <c r="C124" s="180" t="s">
        <v>243</v>
      </c>
      <c r="D124" s="180" t="s">
        <v>161</v>
      </c>
      <c r="E124" s="181" t="s">
        <v>704</v>
      </c>
      <c r="F124" s="182" t="s">
        <v>705</v>
      </c>
      <c r="G124" s="183" t="s">
        <v>118</v>
      </c>
      <c r="H124" s="184">
        <v>90</v>
      </c>
      <c r="I124" s="185"/>
      <c r="J124" s="186">
        <f>ROUND(I124*H124,2)</f>
        <v>0</v>
      </c>
      <c r="K124" s="182" t="s">
        <v>79</v>
      </c>
      <c r="L124" s="40"/>
      <c r="M124" s="187" t="s">
        <v>79</v>
      </c>
      <c r="N124" s="188" t="s">
        <v>51</v>
      </c>
      <c r="O124" s="65"/>
      <c r="P124" s="189">
        <f>O124*H124</f>
        <v>0</v>
      </c>
      <c r="Q124" s="189">
        <v>7.0000000000000001E-3</v>
      </c>
      <c r="R124" s="189">
        <f>Q124*H124</f>
        <v>0.63</v>
      </c>
      <c r="S124" s="189">
        <v>0</v>
      </c>
      <c r="T124" s="19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165</v>
      </c>
      <c r="AT124" s="191" t="s">
        <v>161</v>
      </c>
      <c r="AU124" s="191" t="s">
        <v>91</v>
      </c>
      <c r="AY124" s="17" t="s">
        <v>159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7" t="s">
        <v>89</v>
      </c>
      <c r="BK124" s="192">
        <f>ROUND(I124*H124,2)</f>
        <v>0</v>
      </c>
      <c r="BL124" s="17" t="s">
        <v>165</v>
      </c>
      <c r="BM124" s="191" t="s">
        <v>706</v>
      </c>
    </row>
    <row r="125" spans="1:65" s="15" customFormat="1" ht="11.25">
      <c r="B125" s="230"/>
      <c r="C125" s="231"/>
      <c r="D125" s="193" t="s">
        <v>171</v>
      </c>
      <c r="E125" s="232" t="s">
        <v>79</v>
      </c>
      <c r="F125" s="233" t="s">
        <v>688</v>
      </c>
      <c r="G125" s="231"/>
      <c r="H125" s="232" t="s">
        <v>79</v>
      </c>
      <c r="I125" s="234"/>
      <c r="J125" s="231"/>
      <c r="K125" s="231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171</v>
      </c>
      <c r="AU125" s="239" t="s">
        <v>91</v>
      </c>
      <c r="AV125" s="15" t="s">
        <v>89</v>
      </c>
      <c r="AW125" s="15" t="s">
        <v>42</v>
      </c>
      <c r="AX125" s="15" t="s">
        <v>81</v>
      </c>
      <c r="AY125" s="239" t="s">
        <v>159</v>
      </c>
    </row>
    <row r="126" spans="1:65" s="13" customFormat="1" ht="11.25">
      <c r="B126" s="198"/>
      <c r="C126" s="199"/>
      <c r="D126" s="193" t="s">
        <v>171</v>
      </c>
      <c r="E126" s="200" t="s">
        <v>79</v>
      </c>
      <c r="F126" s="201" t="s">
        <v>707</v>
      </c>
      <c r="G126" s="199"/>
      <c r="H126" s="202">
        <v>30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171</v>
      </c>
      <c r="AU126" s="208" t="s">
        <v>91</v>
      </c>
      <c r="AV126" s="13" t="s">
        <v>91</v>
      </c>
      <c r="AW126" s="13" t="s">
        <v>42</v>
      </c>
      <c r="AX126" s="13" t="s">
        <v>81</v>
      </c>
      <c r="AY126" s="208" t="s">
        <v>159</v>
      </c>
    </row>
    <row r="127" spans="1:65" s="13" customFormat="1" ht="11.25">
      <c r="B127" s="198"/>
      <c r="C127" s="199"/>
      <c r="D127" s="193" t="s">
        <v>171</v>
      </c>
      <c r="E127" s="200" t="s">
        <v>79</v>
      </c>
      <c r="F127" s="201" t="s">
        <v>708</v>
      </c>
      <c r="G127" s="199"/>
      <c r="H127" s="202">
        <v>60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171</v>
      </c>
      <c r="AU127" s="208" t="s">
        <v>91</v>
      </c>
      <c r="AV127" s="13" t="s">
        <v>91</v>
      </c>
      <c r="AW127" s="13" t="s">
        <v>42</v>
      </c>
      <c r="AX127" s="13" t="s">
        <v>81</v>
      </c>
      <c r="AY127" s="208" t="s">
        <v>159</v>
      </c>
    </row>
    <row r="128" spans="1:65" s="14" customFormat="1" ht="11.25">
      <c r="B128" s="219"/>
      <c r="C128" s="220"/>
      <c r="D128" s="193" t="s">
        <v>171</v>
      </c>
      <c r="E128" s="221" t="s">
        <v>79</v>
      </c>
      <c r="F128" s="222" t="s">
        <v>272</v>
      </c>
      <c r="G128" s="220"/>
      <c r="H128" s="223">
        <v>90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171</v>
      </c>
      <c r="AU128" s="229" t="s">
        <v>91</v>
      </c>
      <c r="AV128" s="14" t="s">
        <v>165</v>
      </c>
      <c r="AW128" s="14" t="s">
        <v>42</v>
      </c>
      <c r="AX128" s="14" t="s">
        <v>89</v>
      </c>
      <c r="AY128" s="229" t="s">
        <v>159</v>
      </c>
    </row>
    <row r="129" spans="1:65" s="2" customFormat="1" ht="14.45" customHeight="1">
      <c r="A129" s="35"/>
      <c r="B129" s="36"/>
      <c r="C129" s="180" t="s">
        <v>8</v>
      </c>
      <c r="D129" s="180" t="s">
        <v>161</v>
      </c>
      <c r="E129" s="181" t="s">
        <v>709</v>
      </c>
      <c r="F129" s="182" t="s">
        <v>710</v>
      </c>
      <c r="G129" s="183" t="s">
        <v>488</v>
      </c>
      <c r="H129" s="184">
        <v>36</v>
      </c>
      <c r="I129" s="185"/>
      <c r="J129" s="186">
        <f>ROUND(I129*H129,2)</f>
        <v>0</v>
      </c>
      <c r="K129" s="182" t="s">
        <v>164</v>
      </c>
      <c r="L129" s="40"/>
      <c r="M129" s="187" t="s">
        <v>79</v>
      </c>
      <c r="N129" s="188" t="s">
        <v>51</v>
      </c>
      <c r="O129" s="65"/>
      <c r="P129" s="189">
        <f>O129*H129</f>
        <v>0</v>
      </c>
      <c r="Q129" s="189">
        <v>0.10940999999999999</v>
      </c>
      <c r="R129" s="189">
        <f>Q129*H129</f>
        <v>3.9387599999999998</v>
      </c>
      <c r="S129" s="189">
        <v>0</v>
      </c>
      <c r="T129" s="19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1" t="s">
        <v>165</v>
      </c>
      <c r="AT129" s="191" t="s">
        <v>161</v>
      </c>
      <c r="AU129" s="191" t="s">
        <v>91</v>
      </c>
      <c r="AY129" s="17" t="s">
        <v>159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7" t="s">
        <v>89</v>
      </c>
      <c r="BK129" s="192">
        <f>ROUND(I129*H129,2)</f>
        <v>0</v>
      </c>
      <c r="BL129" s="17" t="s">
        <v>165</v>
      </c>
      <c r="BM129" s="191" t="s">
        <v>711</v>
      </c>
    </row>
    <row r="130" spans="1:65" s="2" customFormat="1" ht="97.5">
      <c r="A130" s="35"/>
      <c r="B130" s="36"/>
      <c r="C130" s="37"/>
      <c r="D130" s="193" t="s">
        <v>167</v>
      </c>
      <c r="E130" s="37"/>
      <c r="F130" s="194" t="s">
        <v>712</v>
      </c>
      <c r="G130" s="37"/>
      <c r="H130" s="37"/>
      <c r="I130" s="195"/>
      <c r="J130" s="37"/>
      <c r="K130" s="37"/>
      <c r="L130" s="40"/>
      <c r="M130" s="196"/>
      <c r="N130" s="197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167</v>
      </c>
      <c r="AU130" s="17" t="s">
        <v>91</v>
      </c>
    </row>
    <row r="131" spans="1:65" s="13" customFormat="1" ht="11.25">
      <c r="B131" s="198"/>
      <c r="C131" s="199"/>
      <c r="D131" s="193" t="s">
        <v>171</v>
      </c>
      <c r="E131" s="200" t="s">
        <v>79</v>
      </c>
      <c r="F131" s="201" t="s">
        <v>713</v>
      </c>
      <c r="G131" s="199"/>
      <c r="H131" s="202">
        <v>36</v>
      </c>
      <c r="I131" s="203"/>
      <c r="J131" s="199"/>
      <c r="K131" s="199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171</v>
      </c>
      <c r="AU131" s="208" t="s">
        <v>91</v>
      </c>
      <c r="AV131" s="13" t="s">
        <v>91</v>
      </c>
      <c r="AW131" s="13" t="s">
        <v>42</v>
      </c>
      <c r="AX131" s="13" t="s">
        <v>89</v>
      </c>
      <c r="AY131" s="208" t="s">
        <v>159</v>
      </c>
    </row>
    <row r="132" spans="1:65" s="2" customFormat="1" ht="14.45" customHeight="1">
      <c r="A132" s="35"/>
      <c r="B132" s="36"/>
      <c r="C132" s="209" t="s">
        <v>254</v>
      </c>
      <c r="D132" s="209" t="s">
        <v>185</v>
      </c>
      <c r="E132" s="210" t="s">
        <v>714</v>
      </c>
      <c r="F132" s="211" t="s">
        <v>715</v>
      </c>
      <c r="G132" s="212" t="s">
        <v>488</v>
      </c>
      <c r="H132" s="213">
        <v>36</v>
      </c>
      <c r="I132" s="214"/>
      <c r="J132" s="215">
        <f>ROUND(I132*H132,2)</f>
        <v>0</v>
      </c>
      <c r="K132" s="211" t="s">
        <v>164</v>
      </c>
      <c r="L132" s="216"/>
      <c r="M132" s="217" t="s">
        <v>79</v>
      </c>
      <c r="N132" s="218" t="s">
        <v>51</v>
      </c>
      <c r="O132" s="65"/>
      <c r="P132" s="189">
        <f>O132*H132</f>
        <v>0</v>
      </c>
      <c r="Q132" s="189">
        <v>6.4999999999999997E-3</v>
      </c>
      <c r="R132" s="189">
        <f>Q132*H132</f>
        <v>0.23399999999999999</v>
      </c>
      <c r="S132" s="189">
        <v>0</v>
      </c>
      <c r="T132" s="19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1" t="s">
        <v>189</v>
      </c>
      <c r="AT132" s="191" t="s">
        <v>185</v>
      </c>
      <c r="AU132" s="191" t="s">
        <v>91</v>
      </c>
      <c r="AY132" s="17" t="s">
        <v>159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7" t="s">
        <v>89</v>
      </c>
      <c r="BK132" s="192">
        <f>ROUND(I132*H132,2)</f>
        <v>0</v>
      </c>
      <c r="BL132" s="17" t="s">
        <v>165</v>
      </c>
      <c r="BM132" s="191" t="s">
        <v>716</v>
      </c>
    </row>
    <row r="133" spans="1:65" s="2" customFormat="1" ht="24.2" customHeight="1">
      <c r="A133" s="35"/>
      <c r="B133" s="36"/>
      <c r="C133" s="180" t="s">
        <v>260</v>
      </c>
      <c r="D133" s="180" t="s">
        <v>161</v>
      </c>
      <c r="E133" s="181" t="s">
        <v>717</v>
      </c>
      <c r="F133" s="182" t="s">
        <v>718</v>
      </c>
      <c r="G133" s="183" t="s">
        <v>488</v>
      </c>
      <c r="H133" s="184">
        <v>6</v>
      </c>
      <c r="I133" s="185"/>
      <c r="J133" s="186">
        <f>ROUND(I133*H133,2)</f>
        <v>0</v>
      </c>
      <c r="K133" s="182" t="s">
        <v>79</v>
      </c>
      <c r="L133" s="40"/>
      <c r="M133" s="187" t="s">
        <v>79</v>
      </c>
      <c r="N133" s="188" t="s">
        <v>51</v>
      </c>
      <c r="O133" s="65"/>
      <c r="P133" s="189">
        <f>O133*H133</f>
        <v>0</v>
      </c>
      <c r="Q133" s="189">
        <v>0.25</v>
      </c>
      <c r="R133" s="189">
        <f>Q133*H133</f>
        <v>1.5</v>
      </c>
      <c r="S133" s="189">
        <v>0</v>
      </c>
      <c r="T133" s="19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1" t="s">
        <v>165</v>
      </c>
      <c r="AT133" s="191" t="s">
        <v>161</v>
      </c>
      <c r="AU133" s="191" t="s">
        <v>91</v>
      </c>
      <c r="AY133" s="17" t="s">
        <v>159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7" t="s">
        <v>89</v>
      </c>
      <c r="BK133" s="192">
        <f>ROUND(I133*H133,2)</f>
        <v>0</v>
      </c>
      <c r="BL133" s="17" t="s">
        <v>165</v>
      </c>
      <c r="BM133" s="191" t="s">
        <v>719</v>
      </c>
    </row>
    <row r="134" spans="1:65" s="15" customFormat="1" ht="11.25">
      <c r="B134" s="230"/>
      <c r="C134" s="231"/>
      <c r="D134" s="193" t="s">
        <v>171</v>
      </c>
      <c r="E134" s="232" t="s">
        <v>79</v>
      </c>
      <c r="F134" s="233" t="s">
        <v>720</v>
      </c>
      <c r="G134" s="231"/>
      <c r="H134" s="232" t="s">
        <v>79</v>
      </c>
      <c r="I134" s="234"/>
      <c r="J134" s="231"/>
      <c r="K134" s="231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171</v>
      </c>
      <c r="AU134" s="239" t="s">
        <v>91</v>
      </c>
      <c r="AV134" s="15" t="s">
        <v>89</v>
      </c>
      <c r="AW134" s="15" t="s">
        <v>42</v>
      </c>
      <c r="AX134" s="15" t="s">
        <v>81</v>
      </c>
      <c r="AY134" s="239" t="s">
        <v>159</v>
      </c>
    </row>
    <row r="135" spans="1:65" s="13" customFormat="1" ht="11.25">
      <c r="B135" s="198"/>
      <c r="C135" s="199"/>
      <c r="D135" s="193" t="s">
        <v>171</v>
      </c>
      <c r="E135" s="200" t="s">
        <v>79</v>
      </c>
      <c r="F135" s="201" t="s">
        <v>721</v>
      </c>
      <c r="G135" s="199"/>
      <c r="H135" s="202">
        <v>2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171</v>
      </c>
      <c r="AU135" s="208" t="s">
        <v>91</v>
      </c>
      <c r="AV135" s="13" t="s">
        <v>91</v>
      </c>
      <c r="AW135" s="13" t="s">
        <v>42</v>
      </c>
      <c r="AX135" s="13" t="s">
        <v>81</v>
      </c>
      <c r="AY135" s="208" t="s">
        <v>159</v>
      </c>
    </row>
    <row r="136" spans="1:65" s="13" customFormat="1" ht="11.25">
      <c r="B136" s="198"/>
      <c r="C136" s="199"/>
      <c r="D136" s="193" t="s">
        <v>171</v>
      </c>
      <c r="E136" s="200" t="s">
        <v>79</v>
      </c>
      <c r="F136" s="201" t="s">
        <v>722</v>
      </c>
      <c r="G136" s="199"/>
      <c r="H136" s="202">
        <v>4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171</v>
      </c>
      <c r="AU136" s="208" t="s">
        <v>91</v>
      </c>
      <c r="AV136" s="13" t="s">
        <v>91</v>
      </c>
      <c r="AW136" s="13" t="s">
        <v>42</v>
      </c>
      <c r="AX136" s="13" t="s">
        <v>81</v>
      </c>
      <c r="AY136" s="208" t="s">
        <v>159</v>
      </c>
    </row>
    <row r="137" spans="1:65" s="14" customFormat="1" ht="11.25">
      <c r="B137" s="219"/>
      <c r="C137" s="220"/>
      <c r="D137" s="193" t="s">
        <v>171</v>
      </c>
      <c r="E137" s="221" t="s">
        <v>79</v>
      </c>
      <c r="F137" s="222" t="s">
        <v>272</v>
      </c>
      <c r="G137" s="220"/>
      <c r="H137" s="223">
        <v>6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171</v>
      </c>
      <c r="AU137" s="229" t="s">
        <v>91</v>
      </c>
      <c r="AV137" s="14" t="s">
        <v>165</v>
      </c>
      <c r="AW137" s="14" t="s">
        <v>42</v>
      </c>
      <c r="AX137" s="14" t="s">
        <v>89</v>
      </c>
      <c r="AY137" s="229" t="s">
        <v>159</v>
      </c>
    </row>
    <row r="138" spans="1:65" s="2" customFormat="1" ht="14.45" customHeight="1">
      <c r="A138" s="35"/>
      <c r="B138" s="36"/>
      <c r="C138" s="180" t="s">
        <v>265</v>
      </c>
      <c r="D138" s="180" t="s">
        <v>161</v>
      </c>
      <c r="E138" s="181" t="s">
        <v>723</v>
      </c>
      <c r="F138" s="182" t="s">
        <v>724</v>
      </c>
      <c r="G138" s="183" t="s">
        <v>327</v>
      </c>
      <c r="H138" s="184">
        <v>518</v>
      </c>
      <c r="I138" s="185"/>
      <c r="J138" s="186">
        <f>ROUND(I138*H138,2)</f>
        <v>0</v>
      </c>
      <c r="K138" s="182" t="s">
        <v>164</v>
      </c>
      <c r="L138" s="40"/>
      <c r="M138" s="187" t="s">
        <v>79</v>
      </c>
      <c r="N138" s="188" t="s">
        <v>51</v>
      </c>
      <c r="O138" s="65"/>
      <c r="P138" s="189">
        <f>O138*H138</f>
        <v>0</v>
      </c>
      <c r="Q138" s="189">
        <v>1.1E-4</v>
      </c>
      <c r="R138" s="189">
        <f>Q138*H138</f>
        <v>5.6980000000000003E-2</v>
      </c>
      <c r="S138" s="189">
        <v>0</v>
      </c>
      <c r="T138" s="19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1" t="s">
        <v>165</v>
      </c>
      <c r="AT138" s="191" t="s">
        <v>161</v>
      </c>
      <c r="AU138" s="191" t="s">
        <v>91</v>
      </c>
      <c r="AY138" s="17" t="s">
        <v>159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7" t="s">
        <v>89</v>
      </c>
      <c r="BK138" s="192">
        <f>ROUND(I138*H138,2)</f>
        <v>0</v>
      </c>
      <c r="BL138" s="17" t="s">
        <v>165</v>
      </c>
      <c r="BM138" s="191" t="s">
        <v>725</v>
      </c>
    </row>
    <row r="139" spans="1:65" s="2" customFormat="1" ht="107.25">
      <c r="A139" s="35"/>
      <c r="B139" s="36"/>
      <c r="C139" s="37"/>
      <c r="D139" s="193" t="s">
        <v>167</v>
      </c>
      <c r="E139" s="37"/>
      <c r="F139" s="194" t="s">
        <v>726</v>
      </c>
      <c r="G139" s="37"/>
      <c r="H139" s="37"/>
      <c r="I139" s="195"/>
      <c r="J139" s="37"/>
      <c r="K139" s="37"/>
      <c r="L139" s="40"/>
      <c r="M139" s="196"/>
      <c r="N139" s="197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167</v>
      </c>
      <c r="AU139" s="17" t="s">
        <v>91</v>
      </c>
    </row>
    <row r="140" spans="1:65" s="15" customFormat="1" ht="11.25">
      <c r="B140" s="230"/>
      <c r="C140" s="231"/>
      <c r="D140" s="193" t="s">
        <v>171</v>
      </c>
      <c r="E140" s="232" t="s">
        <v>79</v>
      </c>
      <c r="F140" s="233" t="s">
        <v>688</v>
      </c>
      <c r="G140" s="231"/>
      <c r="H140" s="232" t="s">
        <v>79</v>
      </c>
      <c r="I140" s="234"/>
      <c r="J140" s="231"/>
      <c r="K140" s="231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171</v>
      </c>
      <c r="AU140" s="239" t="s">
        <v>91</v>
      </c>
      <c r="AV140" s="15" t="s">
        <v>89</v>
      </c>
      <c r="AW140" s="15" t="s">
        <v>42</v>
      </c>
      <c r="AX140" s="15" t="s">
        <v>81</v>
      </c>
      <c r="AY140" s="239" t="s">
        <v>159</v>
      </c>
    </row>
    <row r="141" spans="1:65" s="13" customFormat="1" ht="11.25">
      <c r="B141" s="198"/>
      <c r="C141" s="199"/>
      <c r="D141" s="193" t="s">
        <v>171</v>
      </c>
      <c r="E141" s="200" t="s">
        <v>79</v>
      </c>
      <c r="F141" s="201" t="s">
        <v>727</v>
      </c>
      <c r="G141" s="199"/>
      <c r="H141" s="202">
        <v>141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171</v>
      </c>
      <c r="AU141" s="208" t="s">
        <v>91</v>
      </c>
      <c r="AV141" s="13" t="s">
        <v>91</v>
      </c>
      <c r="AW141" s="13" t="s">
        <v>42</v>
      </c>
      <c r="AX141" s="13" t="s">
        <v>81</v>
      </c>
      <c r="AY141" s="208" t="s">
        <v>159</v>
      </c>
    </row>
    <row r="142" spans="1:65" s="13" customFormat="1" ht="11.25">
      <c r="B142" s="198"/>
      <c r="C142" s="199"/>
      <c r="D142" s="193" t="s">
        <v>171</v>
      </c>
      <c r="E142" s="200" t="s">
        <v>79</v>
      </c>
      <c r="F142" s="201" t="s">
        <v>728</v>
      </c>
      <c r="G142" s="199"/>
      <c r="H142" s="202">
        <v>377</v>
      </c>
      <c r="I142" s="203"/>
      <c r="J142" s="199"/>
      <c r="K142" s="199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171</v>
      </c>
      <c r="AU142" s="208" t="s">
        <v>91</v>
      </c>
      <c r="AV142" s="13" t="s">
        <v>91</v>
      </c>
      <c r="AW142" s="13" t="s">
        <v>42</v>
      </c>
      <c r="AX142" s="13" t="s">
        <v>81</v>
      </c>
      <c r="AY142" s="208" t="s">
        <v>159</v>
      </c>
    </row>
    <row r="143" spans="1:65" s="14" customFormat="1" ht="11.25">
      <c r="B143" s="219"/>
      <c r="C143" s="220"/>
      <c r="D143" s="193" t="s">
        <v>171</v>
      </c>
      <c r="E143" s="221" t="s">
        <v>79</v>
      </c>
      <c r="F143" s="222" t="s">
        <v>272</v>
      </c>
      <c r="G143" s="220"/>
      <c r="H143" s="223">
        <v>518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171</v>
      </c>
      <c r="AU143" s="229" t="s">
        <v>91</v>
      </c>
      <c r="AV143" s="14" t="s">
        <v>165</v>
      </c>
      <c r="AW143" s="14" t="s">
        <v>42</v>
      </c>
      <c r="AX143" s="14" t="s">
        <v>89</v>
      </c>
      <c r="AY143" s="229" t="s">
        <v>159</v>
      </c>
    </row>
    <row r="144" spans="1:65" s="2" customFormat="1" ht="14.45" customHeight="1">
      <c r="A144" s="35"/>
      <c r="B144" s="36"/>
      <c r="C144" s="180" t="s">
        <v>273</v>
      </c>
      <c r="D144" s="180" t="s">
        <v>161</v>
      </c>
      <c r="E144" s="181" t="s">
        <v>729</v>
      </c>
      <c r="F144" s="182" t="s">
        <v>730</v>
      </c>
      <c r="G144" s="183" t="s">
        <v>327</v>
      </c>
      <c r="H144" s="184">
        <v>143</v>
      </c>
      <c r="I144" s="185"/>
      <c r="J144" s="186">
        <f>ROUND(I144*H144,2)</f>
        <v>0</v>
      </c>
      <c r="K144" s="182" t="s">
        <v>164</v>
      </c>
      <c r="L144" s="40"/>
      <c r="M144" s="187" t="s">
        <v>79</v>
      </c>
      <c r="N144" s="188" t="s">
        <v>51</v>
      </c>
      <c r="O144" s="65"/>
      <c r="P144" s="189">
        <f>O144*H144</f>
        <v>0</v>
      </c>
      <c r="Q144" s="189">
        <v>4.0000000000000003E-5</v>
      </c>
      <c r="R144" s="189">
        <f>Q144*H144</f>
        <v>5.7200000000000003E-3</v>
      </c>
      <c r="S144" s="189">
        <v>0</v>
      </c>
      <c r="T144" s="19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1" t="s">
        <v>165</v>
      </c>
      <c r="AT144" s="191" t="s">
        <v>161</v>
      </c>
      <c r="AU144" s="191" t="s">
        <v>91</v>
      </c>
      <c r="AY144" s="17" t="s">
        <v>159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7" t="s">
        <v>89</v>
      </c>
      <c r="BK144" s="192">
        <f>ROUND(I144*H144,2)</f>
        <v>0</v>
      </c>
      <c r="BL144" s="17" t="s">
        <v>165</v>
      </c>
      <c r="BM144" s="191" t="s">
        <v>731</v>
      </c>
    </row>
    <row r="145" spans="1:65" s="2" customFormat="1" ht="107.25">
      <c r="A145" s="35"/>
      <c r="B145" s="36"/>
      <c r="C145" s="37"/>
      <c r="D145" s="193" t="s">
        <v>167</v>
      </c>
      <c r="E145" s="37"/>
      <c r="F145" s="194" t="s">
        <v>726</v>
      </c>
      <c r="G145" s="37"/>
      <c r="H145" s="37"/>
      <c r="I145" s="195"/>
      <c r="J145" s="37"/>
      <c r="K145" s="37"/>
      <c r="L145" s="40"/>
      <c r="M145" s="196"/>
      <c r="N145" s="197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7" t="s">
        <v>167</v>
      </c>
      <c r="AU145" s="17" t="s">
        <v>91</v>
      </c>
    </row>
    <row r="146" spans="1:65" s="13" customFormat="1" ht="11.25">
      <c r="B146" s="198"/>
      <c r="C146" s="199"/>
      <c r="D146" s="193" t="s">
        <v>171</v>
      </c>
      <c r="E146" s="200" t="s">
        <v>79</v>
      </c>
      <c r="F146" s="201" t="s">
        <v>732</v>
      </c>
      <c r="G146" s="199"/>
      <c r="H146" s="202">
        <v>143</v>
      </c>
      <c r="I146" s="203"/>
      <c r="J146" s="199"/>
      <c r="K146" s="199"/>
      <c r="L146" s="204"/>
      <c r="M146" s="205"/>
      <c r="N146" s="206"/>
      <c r="O146" s="206"/>
      <c r="P146" s="206"/>
      <c r="Q146" s="206"/>
      <c r="R146" s="206"/>
      <c r="S146" s="206"/>
      <c r="T146" s="207"/>
      <c r="AT146" s="208" t="s">
        <v>171</v>
      </c>
      <c r="AU146" s="208" t="s">
        <v>91</v>
      </c>
      <c r="AV146" s="13" t="s">
        <v>91</v>
      </c>
      <c r="AW146" s="13" t="s">
        <v>42</v>
      </c>
      <c r="AX146" s="13" t="s">
        <v>89</v>
      </c>
      <c r="AY146" s="208" t="s">
        <v>159</v>
      </c>
    </row>
    <row r="147" spans="1:65" s="2" customFormat="1" ht="14.45" customHeight="1">
      <c r="A147" s="35"/>
      <c r="B147" s="36"/>
      <c r="C147" s="180" t="s">
        <v>278</v>
      </c>
      <c r="D147" s="180" t="s">
        <v>161</v>
      </c>
      <c r="E147" s="181" t="s">
        <v>733</v>
      </c>
      <c r="F147" s="182" t="s">
        <v>734</v>
      </c>
      <c r="G147" s="183" t="s">
        <v>327</v>
      </c>
      <c r="H147" s="184">
        <v>916</v>
      </c>
      <c r="I147" s="185"/>
      <c r="J147" s="186">
        <f>ROUND(I147*H147,2)</f>
        <v>0</v>
      </c>
      <c r="K147" s="182" t="s">
        <v>164</v>
      </c>
      <c r="L147" s="40"/>
      <c r="M147" s="187" t="s">
        <v>79</v>
      </c>
      <c r="N147" s="188" t="s">
        <v>51</v>
      </c>
      <c r="O147" s="65"/>
      <c r="P147" s="189">
        <f>O147*H147</f>
        <v>0</v>
      </c>
      <c r="Q147" s="189">
        <v>2.1000000000000001E-4</v>
      </c>
      <c r="R147" s="189">
        <f>Q147*H147</f>
        <v>0.19236</v>
      </c>
      <c r="S147" s="189">
        <v>0</v>
      </c>
      <c r="T147" s="19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1" t="s">
        <v>165</v>
      </c>
      <c r="AT147" s="191" t="s">
        <v>161</v>
      </c>
      <c r="AU147" s="191" t="s">
        <v>91</v>
      </c>
      <c r="AY147" s="17" t="s">
        <v>159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7" t="s">
        <v>89</v>
      </c>
      <c r="BK147" s="192">
        <f>ROUND(I147*H147,2)</f>
        <v>0</v>
      </c>
      <c r="BL147" s="17" t="s">
        <v>165</v>
      </c>
      <c r="BM147" s="191" t="s">
        <v>735</v>
      </c>
    </row>
    <row r="148" spans="1:65" s="2" customFormat="1" ht="107.25">
      <c r="A148" s="35"/>
      <c r="B148" s="36"/>
      <c r="C148" s="37"/>
      <c r="D148" s="193" t="s">
        <v>167</v>
      </c>
      <c r="E148" s="37"/>
      <c r="F148" s="194" t="s">
        <v>726</v>
      </c>
      <c r="G148" s="37"/>
      <c r="H148" s="37"/>
      <c r="I148" s="195"/>
      <c r="J148" s="37"/>
      <c r="K148" s="37"/>
      <c r="L148" s="40"/>
      <c r="M148" s="196"/>
      <c r="N148" s="197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167</v>
      </c>
      <c r="AU148" s="17" t="s">
        <v>91</v>
      </c>
    </row>
    <row r="149" spans="1:65" s="13" customFormat="1" ht="11.25">
      <c r="B149" s="198"/>
      <c r="C149" s="199"/>
      <c r="D149" s="193" t="s">
        <v>171</v>
      </c>
      <c r="E149" s="200" t="s">
        <v>79</v>
      </c>
      <c r="F149" s="201" t="s">
        <v>736</v>
      </c>
      <c r="G149" s="199"/>
      <c r="H149" s="202">
        <v>916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171</v>
      </c>
      <c r="AU149" s="208" t="s">
        <v>91</v>
      </c>
      <c r="AV149" s="13" t="s">
        <v>91</v>
      </c>
      <c r="AW149" s="13" t="s">
        <v>42</v>
      </c>
      <c r="AX149" s="13" t="s">
        <v>89</v>
      </c>
      <c r="AY149" s="208" t="s">
        <v>159</v>
      </c>
    </row>
    <row r="150" spans="1:65" s="2" customFormat="1" ht="14.45" customHeight="1">
      <c r="A150" s="35"/>
      <c r="B150" s="36"/>
      <c r="C150" s="180" t="s">
        <v>7</v>
      </c>
      <c r="D150" s="180" t="s">
        <v>161</v>
      </c>
      <c r="E150" s="181" t="s">
        <v>737</v>
      </c>
      <c r="F150" s="182" t="s">
        <v>738</v>
      </c>
      <c r="G150" s="183" t="s">
        <v>327</v>
      </c>
      <c r="H150" s="184">
        <v>120</v>
      </c>
      <c r="I150" s="185"/>
      <c r="J150" s="186">
        <f>ROUND(I150*H150,2)</f>
        <v>0</v>
      </c>
      <c r="K150" s="182" t="s">
        <v>164</v>
      </c>
      <c r="L150" s="40"/>
      <c r="M150" s="187" t="s">
        <v>79</v>
      </c>
      <c r="N150" s="188" t="s">
        <v>51</v>
      </c>
      <c r="O150" s="65"/>
      <c r="P150" s="189">
        <f>O150*H150</f>
        <v>0</v>
      </c>
      <c r="Q150" s="189">
        <v>1.1E-4</v>
      </c>
      <c r="R150" s="189">
        <f>Q150*H150</f>
        <v>1.32E-2</v>
      </c>
      <c r="S150" s="189">
        <v>0</v>
      </c>
      <c r="T150" s="19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1" t="s">
        <v>165</v>
      </c>
      <c r="AT150" s="191" t="s">
        <v>161</v>
      </c>
      <c r="AU150" s="191" t="s">
        <v>91</v>
      </c>
      <c r="AY150" s="17" t="s">
        <v>159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7" t="s">
        <v>89</v>
      </c>
      <c r="BK150" s="192">
        <f>ROUND(I150*H150,2)</f>
        <v>0</v>
      </c>
      <c r="BL150" s="17" t="s">
        <v>165</v>
      </c>
      <c r="BM150" s="191" t="s">
        <v>739</v>
      </c>
    </row>
    <row r="151" spans="1:65" s="2" customFormat="1" ht="107.25">
      <c r="A151" s="35"/>
      <c r="B151" s="36"/>
      <c r="C151" s="37"/>
      <c r="D151" s="193" t="s">
        <v>167</v>
      </c>
      <c r="E151" s="37"/>
      <c r="F151" s="194" t="s">
        <v>726</v>
      </c>
      <c r="G151" s="37"/>
      <c r="H151" s="37"/>
      <c r="I151" s="195"/>
      <c r="J151" s="37"/>
      <c r="K151" s="37"/>
      <c r="L151" s="40"/>
      <c r="M151" s="196"/>
      <c r="N151" s="197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7" t="s">
        <v>167</v>
      </c>
      <c r="AU151" s="17" t="s">
        <v>91</v>
      </c>
    </row>
    <row r="152" spans="1:65" s="15" customFormat="1" ht="11.25">
      <c r="B152" s="230"/>
      <c r="C152" s="231"/>
      <c r="D152" s="193" t="s">
        <v>171</v>
      </c>
      <c r="E152" s="232" t="s">
        <v>79</v>
      </c>
      <c r="F152" s="233" t="s">
        <v>688</v>
      </c>
      <c r="G152" s="231"/>
      <c r="H152" s="232" t="s">
        <v>79</v>
      </c>
      <c r="I152" s="234"/>
      <c r="J152" s="231"/>
      <c r="K152" s="231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171</v>
      </c>
      <c r="AU152" s="239" t="s">
        <v>91</v>
      </c>
      <c r="AV152" s="15" t="s">
        <v>89</v>
      </c>
      <c r="AW152" s="15" t="s">
        <v>42</v>
      </c>
      <c r="AX152" s="15" t="s">
        <v>81</v>
      </c>
      <c r="AY152" s="239" t="s">
        <v>159</v>
      </c>
    </row>
    <row r="153" spans="1:65" s="13" customFormat="1" ht="11.25">
      <c r="B153" s="198"/>
      <c r="C153" s="199"/>
      <c r="D153" s="193" t="s">
        <v>171</v>
      </c>
      <c r="E153" s="200" t="s">
        <v>79</v>
      </c>
      <c r="F153" s="201" t="s">
        <v>740</v>
      </c>
      <c r="G153" s="199"/>
      <c r="H153" s="202">
        <v>72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171</v>
      </c>
      <c r="AU153" s="208" t="s">
        <v>91</v>
      </c>
      <c r="AV153" s="13" t="s">
        <v>91</v>
      </c>
      <c r="AW153" s="13" t="s">
        <v>42</v>
      </c>
      <c r="AX153" s="13" t="s">
        <v>81</v>
      </c>
      <c r="AY153" s="208" t="s">
        <v>159</v>
      </c>
    </row>
    <row r="154" spans="1:65" s="13" customFormat="1" ht="11.25">
      <c r="B154" s="198"/>
      <c r="C154" s="199"/>
      <c r="D154" s="193" t="s">
        <v>171</v>
      </c>
      <c r="E154" s="200" t="s">
        <v>79</v>
      </c>
      <c r="F154" s="201" t="s">
        <v>741</v>
      </c>
      <c r="G154" s="199"/>
      <c r="H154" s="202">
        <v>48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171</v>
      </c>
      <c r="AU154" s="208" t="s">
        <v>91</v>
      </c>
      <c r="AV154" s="13" t="s">
        <v>91</v>
      </c>
      <c r="AW154" s="13" t="s">
        <v>42</v>
      </c>
      <c r="AX154" s="13" t="s">
        <v>81</v>
      </c>
      <c r="AY154" s="208" t="s">
        <v>159</v>
      </c>
    </row>
    <row r="155" spans="1:65" s="14" customFormat="1" ht="11.25">
      <c r="B155" s="219"/>
      <c r="C155" s="220"/>
      <c r="D155" s="193" t="s">
        <v>171</v>
      </c>
      <c r="E155" s="221" t="s">
        <v>79</v>
      </c>
      <c r="F155" s="222" t="s">
        <v>272</v>
      </c>
      <c r="G155" s="220"/>
      <c r="H155" s="223">
        <v>120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171</v>
      </c>
      <c r="AU155" s="229" t="s">
        <v>91</v>
      </c>
      <c r="AV155" s="14" t="s">
        <v>165</v>
      </c>
      <c r="AW155" s="14" t="s">
        <v>42</v>
      </c>
      <c r="AX155" s="14" t="s">
        <v>89</v>
      </c>
      <c r="AY155" s="229" t="s">
        <v>159</v>
      </c>
    </row>
    <row r="156" spans="1:65" s="2" customFormat="1" ht="14.45" customHeight="1">
      <c r="A156" s="35"/>
      <c r="B156" s="36"/>
      <c r="C156" s="180" t="s">
        <v>289</v>
      </c>
      <c r="D156" s="180" t="s">
        <v>161</v>
      </c>
      <c r="E156" s="181" t="s">
        <v>742</v>
      </c>
      <c r="F156" s="182" t="s">
        <v>743</v>
      </c>
      <c r="G156" s="183" t="s">
        <v>118</v>
      </c>
      <c r="H156" s="184">
        <v>88</v>
      </c>
      <c r="I156" s="185"/>
      <c r="J156" s="186">
        <f>ROUND(I156*H156,2)</f>
        <v>0</v>
      </c>
      <c r="K156" s="182" t="s">
        <v>164</v>
      </c>
      <c r="L156" s="40"/>
      <c r="M156" s="187" t="s">
        <v>79</v>
      </c>
      <c r="N156" s="188" t="s">
        <v>51</v>
      </c>
      <c r="O156" s="65"/>
      <c r="P156" s="189">
        <f>O156*H156</f>
        <v>0</v>
      </c>
      <c r="Q156" s="189">
        <v>8.4999999999999995E-4</v>
      </c>
      <c r="R156" s="189">
        <f>Q156*H156</f>
        <v>7.4799999999999991E-2</v>
      </c>
      <c r="S156" s="189">
        <v>0</v>
      </c>
      <c r="T156" s="19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1" t="s">
        <v>165</v>
      </c>
      <c r="AT156" s="191" t="s">
        <v>161</v>
      </c>
      <c r="AU156" s="191" t="s">
        <v>91</v>
      </c>
      <c r="AY156" s="17" t="s">
        <v>159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7" t="s">
        <v>89</v>
      </c>
      <c r="BK156" s="192">
        <f>ROUND(I156*H156,2)</f>
        <v>0</v>
      </c>
      <c r="BL156" s="17" t="s">
        <v>165</v>
      </c>
      <c r="BM156" s="191" t="s">
        <v>744</v>
      </c>
    </row>
    <row r="157" spans="1:65" s="2" customFormat="1" ht="107.25">
      <c r="A157" s="35"/>
      <c r="B157" s="36"/>
      <c r="C157" s="37"/>
      <c r="D157" s="193" t="s">
        <v>167</v>
      </c>
      <c r="E157" s="37"/>
      <c r="F157" s="194" t="s">
        <v>726</v>
      </c>
      <c r="G157" s="37"/>
      <c r="H157" s="37"/>
      <c r="I157" s="195"/>
      <c r="J157" s="37"/>
      <c r="K157" s="37"/>
      <c r="L157" s="40"/>
      <c r="M157" s="196"/>
      <c r="N157" s="19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167</v>
      </c>
      <c r="AU157" s="17" t="s">
        <v>91</v>
      </c>
    </row>
    <row r="158" spans="1:65" s="15" customFormat="1" ht="11.25">
      <c r="B158" s="230"/>
      <c r="C158" s="231"/>
      <c r="D158" s="193" t="s">
        <v>171</v>
      </c>
      <c r="E158" s="232" t="s">
        <v>79</v>
      </c>
      <c r="F158" s="233" t="s">
        <v>688</v>
      </c>
      <c r="G158" s="231"/>
      <c r="H158" s="232" t="s">
        <v>79</v>
      </c>
      <c r="I158" s="234"/>
      <c r="J158" s="231"/>
      <c r="K158" s="231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171</v>
      </c>
      <c r="AU158" s="239" t="s">
        <v>91</v>
      </c>
      <c r="AV158" s="15" t="s">
        <v>89</v>
      </c>
      <c r="AW158" s="15" t="s">
        <v>42</v>
      </c>
      <c r="AX158" s="15" t="s">
        <v>81</v>
      </c>
      <c r="AY158" s="239" t="s">
        <v>159</v>
      </c>
    </row>
    <row r="159" spans="1:65" s="13" customFormat="1" ht="11.25">
      <c r="B159" s="198"/>
      <c r="C159" s="199"/>
      <c r="D159" s="193" t="s">
        <v>171</v>
      </c>
      <c r="E159" s="200" t="s">
        <v>79</v>
      </c>
      <c r="F159" s="201" t="s">
        <v>745</v>
      </c>
      <c r="G159" s="199"/>
      <c r="H159" s="202">
        <v>5.5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171</v>
      </c>
      <c r="AU159" s="208" t="s">
        <v>91</v>
      </c>
      <c r="AV159" s="13" t="s">
        <v>91</v>
      </c>
      <c r="AW159" s="13" t="s">
        <v>42</v>
      </c>
      <c r="AX159" s="13" t="s">
        <v>81</v>
      </c>
      <c r="AY159" s="208" t="s">
        <v>159</v>
      </c>
    </row>
    <row r="160" spans="1:65" s="13" customFormat="1" ht="11.25">
      <c r="B160" s="198"/>
      <c r="C160" s="199"/>
      <c r="D160" s="193" t="s">
        <v>171</v>
      </c>
      <c r="E160" s="200" t="s">
        <v>79</v>
      </c>
      <c r="F160" s="201" t="s">
        <v>746</v>
      </c>
      <c r="G160" s="199"/>
      <c r="H160" s="202">
        <v>3.5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171</v>
      </c>
      <c r="AU160" s="208" t="s">
        <v>91</v>
      </c>
      <c r="AV160" s="13" t="s">
        <v>91</v>
      </c>
      <c r="AW160" s="13" t="s">
        <v>42</v>
      </c>
      <c r="AX160" s="13" t="s">
        <v>81</v>
      </c>
      <c r="AY160" s="208" t="s">
        <v>159</v>
      </c>
    </row>
    <row r="161" spans="1:65" s="13" customFormat="1" ht="11.25">
      <c r="B161" s="198"/>
      <c r="C161" s="199"/>
      <c r="D161" s="193" t="s">
        <v>171</v>
      </c>
      <c r="E161" s="200" t="s">
        <v>79</v>
      </c>
      <c r="F161" s="201" t="s">
        <v>747</v>
      </c>
      <c r="G161" s="199"/>
      <c r="H161" s="202">
        <v>79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171</v>
      </c>
      <c r="AU161" s="208" t="s">
        <v>91</v>
      </c>
      <c r="AV161" s="13" t="s">
        <v>91</v>
      </c>
      <c r="AW161" s="13" t="s">
        <v>42</v>
      </c>
      <c r="AX161" s="13" t="s">
        <v>81</v>
      </c>
      <c r="AY161" s="208" t="s">
        <v>159</v>
      </c>
    </row>
    <row r="162" spans="1:65" s="14" customFormat="1" ht="11.25">
      <c r="B162" s="219"/>
      <c r="C162" s="220"/>
      <c r="D162" s="193" t="s">
        <v>171</v>
      </c>
      <c r="E162" s="221" t="s">
        <v>79</v>
      </c>
      <c r="F162" s="222" t="s">
        <v>272</v>
      </c>
      <c r="G162" s="220"/>
      <c r="H162" s="223">
        <v>88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171</v>
      </c>
      <c r="AU162" s="229" t="s">
        <v>91</v>
      </c>
      <c r="AV162" s="14" t="s">
        <v>165</v>
      </c>
      <c r="AW162" s="14" t="s">
        <v>42</v>
      </c>
      <c r="AX162" s="14" t="s">
        <v>89</v>
      </c>
      <c r="AY162" s="229" t="s">
        <v>159</v>
      </c>
    </row>
    <row r="163" spans="1:65" s="2" customFormat="1" ht="14.45" customHeight="1">
      <c r="A163" s="35"/>
      <c r="B163" s="36"/>
      <c r="C163" s="180" t="s">
        <v>294</v>
      </c>
      <c r="D163" s="180" t="s">
        <v>161</v>
      </c>
      <c r="E163" s="181" t="s">
        <v>748</v>
      </c>
      <c r="F163" s="182" t="s">
        <v>749</v>
      </c>
      <c r="G163" s="183" t="s">
        <v>327</v>
      </c>
      <c r="H163" s="184">
        <v>518</v>
      </c>
      <c r="I163" s="185"/>
      <c r="J163" s="186">
        <f>ROUND(I163*H163,2)</f>
        <v>0</v>
      </c>
      <c r="K163" s="182" t="s">
        <v>164</v>
      </c>
      <c r="L163" s="40"/>
      <c r="M163" s="187" t="s">
        <v>79</v>
      </c>
      <c r="N163" s="188" t="s">
        <v>51</v>
      </c>
      <c r="O163" s="65"/>
      <c r="P163" s="189">
        <f>O163*H163</f>
        <v>0</v>
      </c>
      <c r="Q163" s="189">
        <v>3.3E-4</v>
      </c>
      <c r="R163" s="189">
        <f>Q163*H163</f>
        <v>0.17094000000000001</v>
      </c>
      <c r="S163" s="189">
        <v>0</v>
      </c>
      <c r="T163" s="19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1" t="s">
        <v>165</v>
      </c>
      <c r="AT163" s="191" t="s">
        <v>161</v>
      </c>
      <c r="AU163" s="191" t="s">
        <v>91</v>
      </c>
      <c r="AY163" s="17" t="s">
        <v>159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7" t="s">
        <v>89</v>
      </c>
      <c r="BK163" s="192">
        <f>ROUND(I163*H163,2)</f>
        <v>0</v>
      </c>
      <c r="BL163" s="17" t="s">
        <v>165</v>
      </c>
      <c r="BM163" s="191" t="s">
        <v>750</v>
      </c>
    </row>
    <row r="164" spans="1:65" s="2" customFormat="1" ht="107.25">
      <c r="A164" s="35"/>
      <c r="B164" s="36"/>
      <c r="C164" s="37"/>
      <c r="D164" s="193" t="s">
        <v>167</v>
      </c>
      <c r="E164" s="37"/>
      <c r="F164" s="194" t="s">
        <v>751</v>
      </c>
      <c r="G164" s="37"/>
      <c r="H164" s="37"/>
      <c r="I164" s="195"/>
      <c r="J164" s="37"/>
      <c r="K164" s="37"/>
      <c r="L164" s="40"/>
      <c r="M164" s="196"/>
      <c r="N164" s="197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167</v>
      </c>
      <c r="AU164" s="17" t="s">
        <v>91</v>
      </c>
    </row>
    <row r="165" spans="1:65" s="13" customFormat="1" ht="11.25">
      <c r="B165" s="198"/>
      <c r="C165" s="199"/>
      <c r="D165" s="193" t="s">
        <v>171</v>
      </c>
      <c r="E165" s="200" t="s">
        <v>79</v>
      </c>
      <c r="F165" s="201" t="s">
        <v>752</v>
      </c>
      <c r="G165" s="199"/>
      <c r="H165" s="202">
        <v>518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171</v>
      </c>
      <c r="AU165" s="208" t="s">
        <v>91</v>
      </c>
      <c r="AV165" s="13" t="s">
        <v>91</v>
      </c>
      <c r="AW165" s="13" t="s">
        <v>42</v>
      </c>
      <c r="AX165" s="13" t="s">
        <v>89</v>
      </c>
      <c r="AY165" s="208" t="s">
        <v>159</v>
      </c>
    </row>
    <row r="166" spans="1:65" s="2" customFormat="1" ht="14.45" customHeight="1">
      <c r="A166" s="35"/>
      <c r="B166" s="36"/>
      <c r="C166" s="180" t="s">
        <v>300</v>
      </c>
      <c r="D166" s="180" t="s">
        <v>161</v>
      </c>
      <c r="E166" s="181" t="s">
        <v>753</v>
      </c>
      <c r="F166" s="182" t="s">
        <v>754</v>
      </c>
      <c r="G166" s="183" t="s">
        <v>327</v>
      </c>
      <c r="H166" s="184">
        <v>143</v>
      </c>
      <c r="I166" s="185"/>
      <c r="J166" s="186">
        <f>ROUND(I166*H166,2)</f>
        <v>0</v>
      </c>
      <c r="K166" s="182" t="s">
        <v>164</v>
      </c>
      <c r="L166" s="40"/>
      <c r="M166" s="187" t="s">
        <v>79</v>
      </c>
      <c r="N166" s="188" t="s">
        <v>51</v>
      </c>
      <c r="O166" s="65"/>
      <c r="P166" s="189">
        <f>O166*H166</f>
        <v>0</v>
      </c>
      <c r="Q166" s="189">
        <v>1.1E-4</v>
      </c>
      <c r="R166" s="189">
        <f>Q166*H166</f>
        <v>1.5730000000000001E-2</v>
      </c>
      <c r="S166" s="189">
        <v>0</v>
      </c>
      <c r="T166" s="19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1" t="s">
        <v>165</v>
      </c>
      <c r="AT166" s="191" t="s">
        <v>161</v>
      </c>
      <c r="AU166" s="191" t="s">
        <v>91</v>
      </c>
      <c r="AY166" s="17" t="s">
        <v>159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7" t="s">
        <v>89</v>
      </c>
      <c r="BK166" s="192">
        <f>ROUND(I166*H166,2)</f>
        <v>0</v>
      </c>
      <c r="BL166" s="17" t="s">
        <v>165</v>
      </c>
      <c r="BM166" s="191" t="s">
        <v>755</v>
      </c>
    </row>
    <row r="167" spans="1:65" s="2" customFormat="1" ht="107.25">
      <c r="A167" s="35"/>
      <c r="B167" s="36"/>
      <c r="C167" s="37"/>
      <c r="D167" s="193" t="s">
        <v>167</v>
      </c>
      <c r="E167" s="37"/>
      <c r="F167" s="194" t="s">
        <v>751</v>
      </c>
      <c r="G167" s="37"/>
      <c r="H167" s="37"/>
      <c r="I167" s="195"/>
      <c r="J167" s="37"/>
      <c r="K167" s="37"/>
      <c r="L167" s="40"/>
      <c r="M167" s="196"/>
      <c r="N167" s="197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167</v>
      </c>
      <c r="AU167" s="17" t="s">
        <v>91</v>
      </c>
    </row>
    <row r="168" spans="1:65" s="13" customFormat="1" ht="11.25">
      <c r="B168" s="198"/>
      <c r="C168" s="199"/>
      <c r="D168" s="193" t="s">
        <v>171</v>
      </c>
      <c r="E168" s="200" t="s">
        <v>79</v>
      </c>
      <c r="F168" s="201" t="s">
        <v>756</v>
      </c>
      <c r="G168" s="199"/>
      <c r="H168" s="202">
        <v>143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171</v>
      </c>
      <c r="AU168" s="208" t="s">
        <v>91</v>
      </c>
      <c r="AV168" s="13" t="s">
        <v>91</v>
      </c>
      <c r="AW168" s="13" t="s">
        <v>42</v>
      </c>
      <c r="AX168" s="13" t="s">
        <v>89</v>
      </c>
      <c r="AY168" s="208" t="s">
        <v>159</v>
      </c>
    </row>
    <row r="169" spans="1:65" s="2" customFormat="1" ht="14.45" customHeight="1">
      <c r="A169" s="35"/>
      <c r="B169" s="36"/>
      <c r="C169" s="180" t="s">
        <v>306</v>
      </c>
      <c r="D169" s="180" t="s">
        <v>161</v>
      </c>
      <c r="E169" s="181" t="s">
        <v>757</v>
      </c>
      <c r="F169" s="182" t="s">
        <v>758</v>
      </c>
      <c r="G169" s="183" t="s">
        <v>327</v>
      </c>
      <c r="H169" s="184">
        <v>916</v>
      </c>
      <c r="I169" s="185"/>
      <c r="J169" s="186">
        <f>ROUND(I169*H169,2)</f>
        <v>0</v>
      </c>
      <c r="K169" s="182" t="s">
        <v>164</v>
      </c>
      <c r="L169" s="40"/>
      <c r="M169" s="187" t="s">
        <v>79</v>
      </c>
      <c r="N169" s="188" t="s">
        <v>51</v>
      </c>
      <c r="O169" s="65"/>
      <c r="P169" s="189">
        <f>O169*H169</f>
        <v>0</v>
      </c>
      <c r="Q169" s="189">
        <v>6.4999999999999997E-4</v>
      </c>
      <c r="R169" s="189">
        <f>Q169*H169</f>
        <v>0.59539999999999993</v>
      </c>
      <c r="S169" s="189">
        <v>0</v>
      </c>
      <c r="T169" s="19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1" t="s">
        <v>165</v>
      </c>
      <c r="AT169" s="191" t="s">
        <v>161</v>
      </c>
      <c r="AU169" s="191" t="s">
        <v>91</v>
      </c>
      <c r="AY169" s="17" t="s">
        <v>159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7" t="s">
        <v>89</v>
      </c>
      <c r="BK169" s="192">
        <f>ROUND(I169*H169,2)</f>
        <v>0</v>
      </c>
      <c r="BL169" s="17" t="s">
        <v>165</v>
      </c>
      <c r="BM169" s="191" t="s">
        <v>759</v>
      </c>
    </row>
    <row r="170" spans="1:65" s="2" customFormat="1" ht="107.25">
      <c r="A170" s="35"/>
      <c r="B170" s="36"/>
      <c r="C170" s="37"/>
      <c r="D170" s="193" t="s">
        <v>167</v>
      </c>
      <c r="E170" s="37"/>
      <c r="F170" s="194" t="s">
        <v>751</v>
      </c>
      <c r="G170" s="37"/>
      <c r="H170" s="37"/>
      <c r="I170" s="195"/>
      <c r="J170" s="37"/>
      <c r="K170" s="37"/>
      <c r="L170" s="40"/>
      <c r="M170" s="196"/>
      <c r="N170" s="197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7" t="s">
        <v>167</v>
      </c>
      <c r="AU170" s="17" t="s">
        <v>91</v>
      </c>
    </row>
    <row r="171" spans="1:65" s="13" customFormat="1" ht="11.25">
      <c r="B171" s="198"/>
      <c r="C171" s="199"/>
      <c r="D171" s="193" t="s">
        <v>171</v>
      </c>
      <c r="E171" s="200" t="s">
        <v>79</v>
      </c>
      <c r="F171" s="201" t="s">
        <v>760</v>
      </c>
      <c r="G171" s="199"/>
      <c r="H171" s="202">
        <v>916</v>
      </c>
      <c r="I171" s="203"/>
      <c r="J171" s="199"/>
      <c r="K171" s="199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171</v>
      </c>
      <c r="AU171" s="208" t="s">
        <v>91</v>
      </c>
      <c r="AV171" s="13" t="s">
        <v>91</v>
      </c>
      <c r="AW171" s="13" t="s">
        <v>42</v>
      </c>
      <c r="AX171" s="13" t="s">
        <v>89</v>
      </c>
      <c r="AY171" s="208" t="s">
        <v>159</v>
      </c>
    </row>
    <row r="172" spans="1:65" s="2" customFormat="1" ht="14.45" customHeight="1">
      <c r="A172" s="35"/>
      <c r="B172" s="36"/>
      <c r="C172" s="180" t="s">
        <v>313</v>
      </c>
      <c r="D172" s="180" t="s">
        <v>161</v>
      </c>
      <c r="E172" s="181" t="s">
        <v>761</v>
      </c>
      <c r="F172" s="182" t="s">
        <v>762</v>
      </c>
      <c r="G172" s="183" t="s">
        <v>327</v>
      </c>
      <c r="H172" s="184">
        <v>120</v>
      </c>
      <c r="I172" s="185"/>
      <c r="J172" s="186">
        <f>ROUND(I172*H172,2)</f>
        <v>0</v>
      </c>
      <c r="K172" s="182" t="s">
        <v>164</v>
      </c>
      <c r="L172" s="40"/>
      <c r="M172" s="187" t="s">
        <v>79</v>
      </c>
      <c r="N172" s="188" t="s">
        <v>51</v>
      </c>
      <c r="O172" s="65"/>
      <c r="P172" s="189">
        <f>O172*H172</f>
        <v>0</v>
      </c>
      <c r="Q172" s="189">
        <v>3.8000000000000002E-4</v>
      </c>
      <c r="R172" s="189">
        <f>Q172*H172</f>
        <v>4.5600000000000002E-2</v>
      </c>
      <c r="S172" s="189">
        <v>0</v>
      </c>
      <c r="T172" s="19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1" t="s">
        <v>165</v>
      </c>
      <c r="AT172" s="191" t="s">
        <v>161</v>
      </c>
      <c r="AU172" s="191" t="s">
        <v>91</v>
      </c>
      <c r="AY172" s="17" t="s">
        <v>159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7" t="s">
        <v>89</v>
      </c>
      <c r="BK172" s="192">
        <f>ROUND(I172*H172,2)</f>
        <v>0</v>
      </c>
      <c r="BL172" s="17" t="s">
        <v>165</v>
      </c>
      <c r="BM172" s="191" t="s">
        <v>763</v>
      </c>
    </row>
    <row r="173" spans="1:65" s="2" customFormat="1" ht="107.25">
      <c r="A173" s="35"/>
      <c r="B173" s="36"/>
      <c r="C173" s="37"/>
      <c r="D173" s="193" t="s">
        <v>167</v>
      </c>
      <c r="E173" s="37"/>
      <c r="F173" s="194" t="s">
        <v>751</v>
      </c>
      <c r="G173" s="37"/>
      <c r="H173" s="37"/>
      <c r="I173" s="195"/>
      <c r="J173" s="37"/>
      <c r="K173" s="37"/>
      <c r="L173" s="40"/>
      <c r="M173" s="196"/>
      <c r="N173" s="197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7" t="s">
        <v>167</v>
      </c>
      <c r="AU173" s="17" t="s">
        <v>91</v>
      </c>
    </row>
    <row r="174" spans="1:65" s="13" customFormat="1" ht="11.25">
      <c r="B174" s="198"/>
      <c r="C174" s="199"/>
      <c r="D174" s="193" t="s">
        <v>171</v>
      </c>
      <c r="E174" s="200" t="s">
        <v>79</v>
      </c>
      <c r="F174" s="201" t="s">
        <v>764</v>
      </c>
      <c r="G174" s="199"/>
      <c r="H174" s="202">
        <v>120</v>
      </c>
      <c r="I174" s="203"/>
      <c r="J174" s="199"/>
      <c r="K174" s="199"/>
      <c r="L174" s="204"/>
      <c r="M174" s="205"/>
      <c r="N174" s="206"/>
      <c r="O174" s="206"/>
      <c r="P174" s="206"/>
      <c r="Q174" s="206"/>
      <c r="R174" s="206"/>
      <c r="S174" s="206"/>
      <c r="T174" s="207"/>
      <c r="AT174" s="208" t="s">
        <v>171</v>
      </c>
      <c r="AU174" s="208" t="s">
        <v>91</v>
      </c>
      <c r="AV174" s="13" t="s">
        <v>91</v>
      </c>
      <c r="AW174" s="13" t="s">
        <v>42</v>
      </c>
      <c r="AX174" s="13" t="s">
        <v>89</v>
      </c>
      <c r="AY174" s="208" t="s">
        <v>159</v>
      </c>
    </row>
    <row r="175" spans="1:65" s="2" customFormat="1" ht="14.45" customHeight="1">
      <c r="A175" s="35"/>
      <c r="B175" s="36"/>
      <c r="C175" s="180" t="s">
        <v>319</v>
      </c>
      <c r="D175" s="180" t="s">
        <v>161</v>
      </c>
      <c r="E175" s="181" t="s">
        <v>765</v>
      </c>
      <c r="F175" s="182" t="s">
        <v>766</v>
      </c>
      <c r="G175" s="183" t="s">
        <v>118</v>
      </c>
      <c r="H175" s="184">
        <v>88</v>
      </c>
      <c r="I175" s="185"/>
      <c r="J175" s="186">
        <f>ROUND(I175*H175,2)</f>
        <v>0</v>
      </c>
      <c r="K175" s="182" t="s">
        <v>164</v>
      </c>
      <c r="L175" s="40"/>
      <c r="M175" s="187" t="s">
        <v>79</v>
      </c>
      <c r="N175" s="188" t="s">
        <v>51</v>
      </c>
      <c r="O175" s="65"/>
      <c r="P175" s="189">
        <f>O175*H175</f>
        <v>0</v>
      </c>
      <c r="Q175" s="189">
        <v>2.5999999999999999E-3</v>
      </c>
      <c r="R175" s="189">
        <f>Q175*H175</f>
        <v>0.2288</v>
      </c>
      <c r="S175" s="189">
        <v>0</v>
      </c>
      <c r="T175" s="19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1" t="s">
        <v>165</v>
      </c>
      <c r="AT175" s="191" t="s">
        <v>161</v>
      </c>
      <c r="AU175" s="191" t="s">
        <v>91</v>
      </c>
      <c r="AY175" s="17" t="s">
        <v>159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7" t="s">
        <v>89</v>
      </c>
      <c r="BK175" s="192">
        <f>ROUND(I175*H175,2)</f>
        <v>0</v>
      </c>
      <c r="BL175" s="17" t="s">
        <v>165</v>
      </c>
      <c r="BM175" s="191" t="s">
        <v>767</v>
      </c>
    </row>
    <row r="176" spans="1:65" s="2" customFormat="1" ht="107.25">
      <c r="A176" s="35"/>
      <c r="B176" s="36"/>
      <c r="C176" s="37"/>
      <c r="D176" s="193" t="s">
        <v>167</v>
      </c>
      <c r="E176" s="37"/>
      <c r="F176" s="194" t="s">
        <v>751</v>
      </c>
      <c r="G176" s="37"/>
      <c r="H176" s="37"/>
      <c r="I176" s="195"/>
      <c r="J176" s="37"/>
      <c r="K176" s="37"/>
      <c r="L176" s="40"/>
      <c r="M176" s="196"/>
      <c r="N176" s="197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7" t="s">
        <v>167</v>
      </c>
      <c r="AU176" s="17" t="s">
        <v>91</v>
      </c>
    </row>
    <row r="177" spans="1:65" s="13" customFormat="1" ht="11.25">
      <c r="B177" s="198"/>
      <c r="C177" s="199"/>
      <c r="D177" s="193" t="s">
        <v>171</v>
      </c>
      <c r="E177" s="200" t="s">
        <v>79</v>
      </c>
      <c r="F177" s="201" t="s">
        <v>768</v>
      </c>
      <c r="G177" s="199"/>
      <c r="H177" s="202">
        <v>88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171</v>
      </c>
      <c r="AU177" s="208" t="s">
        <v>91</v>
      </c>
      <c r="AV177" s="13" t="s">
        <v>91</v>
      </c>
      <c r="AW177" s="13" t="s">
        <v>42</v>
      </c>
      <c r="AX177" s="13" t="s">
        <v>89</v>
      </c>
      <c r="AY177" s="208" t="s">
        <v>159</v>
      </c>
    </row>
    <row r="178" spans="1:65" s="2" customFormat="1" ht="24.2" customHeight="1">
      <c r="A178" s="35"/>
      <c r="B178" s="36"/>
      <c r="C178" s="180" t="s">
        <v>324</v>
      </c>
      <c r="D178" s="180" t="s">
        <v>161</v>
      </c>
      <c r="E178" s="181" t="s">
        <v>769</v>
      </c>
      <c r="F178" s="182" t="s">
        <v>770</v>
      </c>
      <c r="G178" s="183" t="s">
        <v>327</v>
      </c>
      <c r="H178" s="184">
        <v>1697</v>
      </c>
      <c r="I178" s="185"/>
      <c r="J178" s="186">
        <f>ROUND(I178*H178,2)</f>
        <v>0</v>
      </c>
      <c r="K178" s="182" t="s">
        <v>164</v>
      </c>
      <c r="L178" s="40"/>
      <c r="M178" s="187" t="s">
        <v>79</v>
      </c>
      <c r="N178" s="188" t="s">
        <v>51</v>
      </c>
      <c r="O178" s="65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1" t="s">
        <v>165</v>
      </c>
      <c r="AT178" s="191" t="s">
        <v>161</v>
      </c>
      <c r="AU178" s="191" t="s">
        <v>91</v>
      </c>
      <c r="AY178" s="17" t="s">
        <v>159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7" t="s">
        <v>89</v>
      </c>
      <c r="BK178" s="192">
        <f>ROUND(I178*H178,2)</f>
        <v>0</v>
      </c>
      <c r="BL178" s="17" t="s">
        <v>165</v>
      </c>
      <c r="BM178" s="191" t="s">
        <v>771</v>
      </c>
    </row>
    <row r="179" spans="1:65" s="2" customFormat="1" ht="48.75">
      <c r="A179" s="35"/>
      <c r="B179" s="36"/>
      <c r="C179" s="37"/>
      <c r="D179" s="193" t="s">
        <v>167</v>
      </c>
      <c r="E179" s="37"/>
      <c r="F179" s="194" t="s">
        <v>772</v>
      </c>
      <c r="G179" s="37"/>
      <c r="H179" s="37"/>
      <c r="I179" s="195"/>
      <c r="J179" s="37"/>
      <c r="K179" s="37"/>
      <c r="L179" s="40"/>
      <c r="M179" s="196"/>
      <c r="N179" s="197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7" t="s">
        <v>167</v>
      </c>
      <c r="AU179" s="17" t="s">
        <v>91</v>
      </c>
    </row>
    <row r="180" spans="1:65" s="13" customFormat="1" ht="11.25">
      <c r="B180" s="198"/>
      <c r="C180" s="199"/>
      <c r="D180" s="193" t="s">
        <v>171</v>
      </c>
      <c r="E180" s="200" t="s">
        <v>79</v>
      </c>
      <c r="F180" s="201" t="s">
        <v>773</v>
      </c>
      <c r="G180" s="199"/>
      <c r="H180" s="202">
        <v>1697</v>
      </c>
      <c r="I180" s="203"/>
      <c r="J180" s="199"/>
      <c r="K180" s="199"/>
      <c r="L180" s="204"/>
      <c r="M180" s="205"/>
      <c r="N180" s="206"/>
      <c r="O180" s="206"/>
      <c r="P180" s="206"/>
      <c r="Q180" s="206"/>
      <c r="R180" s="206"/>
      <c r="S180" s="206"/>
      <c r="T180" s="207"/>
      <c r="AT180" s="208" t="s">
        <v>171</v>
      </c>
      <c r="AU180" s="208" t="s">
        <v>91</v>
      </c>
      <c r="AV180" s="13" t="s">
        <v>91</v>
      </c>
      <c r="AW180" s="13" t="s">
        <v>42</v>
      </c>
      <c r="AX180" s="13" t="s">
        <v>89</v>
      </c>
      <c r="AY180" s="208" t="s">
        <v>159</v>
      </c>
    </row>
    <row r="181" spans="1:65" s="2" customFormat="1" ht="24.2" customHeight="1">
      <c r="A181" s="35"/>
      <c r="B181" s="36"/>
      <c r="C181" s="180" t="s">
        <v>331</v>
      </c>
      <c r="D181" s="180" t="s">
        <v>161</v>
      </c>
      <c r="E181" s="181" t="s">
        <v>774</v>
      </c>
      <c r="F181" s="182" t="s">
        <v>775</v>
      </c>
      <c r="G181" s="183" t="s">
        <v>118</v>
      </c>
      <c r="H181" s="184">
        <v>88</v>
      </c>
      <c r="I181" s="185"/>
      <c r="J181" s="186">
        <f>ROUND(I181*H181,2)</f>
        <v>0</v>
      </c>
      <c r="K181" s="182" t="s">
        <v>164</v>
      </c>
      <c r="L181" s="40"/>
      <c r="M181" s="187" t="s">
        <v>79</v>
      </c>
      <c r="N181" s="188" t="s">
        <v>51</v>
      </c>
      <c r="O181" s="65"/>
      <c r="P181" s="189">
        <f>O181*H181</f>
        <v>0</v>
      </c>
      <c r="Q181" s="189">
        <v>1.0000000000000001E-5</v>
      </c>
      <c r="R181" s="189">
        <f>Q181*H181</f>
        <v>8.8000000000000003E-4</v>
      </c>
      <c r="S181" s="189">
        <v>0</v>
      </c>
      <c r="T181" s="19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1" t="s">
        <v>165</v>
      </c>
      <c r="AT181" s="191" t="s">
        <v>161</v>
      </c>
      <c r="AU181" s="191" t="s">
        <v>91</v>
      </c>
      <c r="AY181" s="17" t="s">
        <v>159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7" t="s">
        <v>89</v>
      </c>
      <c r="BK181" s="192">
        <f>ROUND(I181*H181,2)</f>
        <v>0</v>
      </c>
      <c r="BL181" s="17" t="s">
        <v>165</v>
      </c>
      <c r="BM181" s="191" t="s">
        <v>776</v>
      </c>
    </row>
    <row r="182" spans="1:65" s="2" customFormat="1" ht="48.75">
      <c r="A182" s="35"/>
      <c r="B182" s="36"/>
      <c r="C182" s="37"/>
      <c r="D182" s="193" t="s">
        <v>167</v>
      </c>
      <c r="E182" s="37"/>
      <c r="F182" s="194" t="s">
        <v>772</v>
      </c>
      <c r="G182" s="37"/>
      <c r="H182" s="37"/>
      <c r="I182" s="195"/>
      <c r="J182" s="37"/>
      <c r="K182" s="37"/>
      <c r="L182" s="40"/>
      <c r="M182" s="196"/>
      <c r="N182" s="197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7" t="s">
        <v>167</v>
      </c>
      <c r="AU182" s="17" t="s">
        <v>91</v>
      </c>
    </row>
    <row r="183" spans="1:65" s="13" customFormat="1" ht="11.25">
      <c r="B183" s="198"/>
      <c r="C183" s="199"/>
      <c r="D183" s="193" t="s">
        <v>171</v>
      </c>
      <c r="E183" s="200" t="s">
        <v>79</v>
      </c>
      <c r="F183" s="201" t="s">
        <v>777</v>
      </c>
      <c r="G183" s="199"/>
      <c r="H183" s="202">
        <v>88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171</v>
      </c>
      <c r="AU183" s="208" t="s">
        <v>91</v>
      </c>
      <c r="AV183" s="13" t="s">
        <v>91</v>
      </c>
      <c r="AW183" s="13" t="s">
        <v>42</v>
      </c>
      <c r="AX183" s="13" t="s">
        <v>89</v>
      </c>
      <c r="AY183" s="208" t="s">
        <v>159</v>
      </c>
    </row>
    <row r="184" spans="1:65" s="2" customFormat="1" ht="24.2" customHeight="1">
      <c r="A184" s="35"/>
      <c r="B184" s="36"/>
      <c r="C184" s="180" t="s">
        <v>337</v>
      </c>
      <c r="D184" s="180" t="s">
        <v>161</v>
      </c>
      <c r="E184" s="181" t="s">
        <v>778</v>
      </c>
      <c r="F184" s="182" t="s">
        <v>779</v>
      </c>
      <c r="G184" s="183" t="s">
        <v>488</v>
      </c>
      <c r="H184" s="184">
        <v>4</v>
      </c>
      <c r="I184" s="185"/>
      <c r="J184" s="186">
        <f>ROUND(I184*H184,2)</f>
        <v>0</v>
      </c>
      <c r="K184" s="182" t="s">
        <v>164</v>
      </c>
      <c r="L184" s="40"/>
      <c r="M184" s="187" t="s">
        <v>79</v>
      </c>
      <c r="N184" s="188" t="s">
        <v>51</v>
      </c>
      <c r="O184" s="65"/>
      <c r="P184" s="189">
        <f>O184*H184</f>
        <v>0</v>
      </c>
      <c r="Q184" s="189">
        <v>0</v>
      </c>
      <c r="R184" s="189">
        <f>Q184*H184</f>
        <v>0</v>
      </c>
      <c r="S184" s="189">
        <v>4.0000000000000001E-3</v>
      </c>
      <c r="T184" s="190">
        <f>S184*H184</f>
        <v>1.6E-2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1" t="s">
        <v>165</v>
      </c>
      <c r="AT184" s="191" t="s">
        <v>161</v>
      </c>
      <c r="AU184" s="191" t="s">
        <v>91</v>
      </c>
      <c r="AY184" s="17" t="s">
        <v>159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7" t="s">
        <v>89</v>
      </c>
      <c r="BK184" s="192">
        <f>ROUND(I184*H184,2)</f>
        <v>0</v>
      </c>
      <c r="BL184" s="17" t="s">
        <v>165</v>
      </c>
      <c r="BM184" s="191" t="s">
        <v>780</v>
      </c>
    </row>
    <row r="185" spans="1:65" s="2" customFormat="1" ht="39">
      <c r="A185" s="35"/>
      <c r="B185" s="36"/>
      <c r="C185" s="37"/>
      <c r="D185" s="193" t="s">
        <v>167</v>
      </c>
      <c r="E185" s="37"/>
      <c r="F185" s="194" t="s">
        <v>781</v>
      </c>
      <c r="G185" s="37"/>
      <c r="H185" s="37"/>
      <c r="I185" s="195"/>
      <c r="J185" s="37"/>
      <c r="K185" s="37"/>
      <c r="L185" s="40"/>
      <c r="M185" s="196"/>
      <c r="N185" s="197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167</v>
      </c>
      <c r="AU185" s="17" t="s">
        <v>91</v>
      </c>
    </row>
    <row r="186" spans="1:65" s="13" customFormat="1" ht="11.25">
      <c r="B186" s="198"/>
      <c r="C186" s="199"/>
      <c r="D186" s="193" t="s">
        <v>171</v>
      </c>
      <c r="E186" s="200" t="s">
        <v>79</v>
      </c>
      <c r="F186" s="201" t="s">
        <v>782</v>
      </c>
      <c r="G186" s="199"/>
      <c r="H186" s="202">
        <v>4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171</v>
      </c>
      <c r="AU186" s="208" t="s">
        <v>91</v>
      </c>
      <c r="AV186" s="13" t="s">
        <v>91</v>
      </c>
      <c r="AW186" s="13" t="s">
        <v>42</v>
      </c>
      <c r="AX186" s="13" t="s">
        <v>89</v>
      </c>
      <c r="AY186" s="208" t="s">
        <v>159</v>
      </c>
    </row>
    <row r="187" spans="1:65" s="2" customFormat="1" ht="24.2" customHeight="1">
      <c r="A187" s="35"/>
      <c r="B187" s="36"/>
      <c r="C187" s="180" t="s">
        <v>342</v>
      </c>
      <c r="D187" s="180" t="s">
        <v>161</v>
      </c>
      <c r="E187" s="181" t="s">
        <v>783</v>
      </c>
      <c r="F187" s="182" t="s">
        <v>784</v>
      </c>
      <c r="G187" s="183" t="s">
        <v>488</v>
      </c>
      <c r="H187" s="184">
        <v>19</v>
      </c>
      <c r="I187" s="185"/>
      <c r="J187" s="186">
        <f>ROUND(I187*H187,2)</f>
        <v>0</v>
      </c>
      <c r="K187" s="182" t="s">
        <v>164</v>
      </c>
      <c r="L187" s="40"/>
      <c r="M187" s="187" t="s">
        <v>79</v>
      </c>
      <c r="N187" s="188" t="s">
        <v>51</v>
      </c>
      <c r="O187" s="65"/>
      <c r="P187" s="189">
        <f>O187*H187</f>
        <v>0</v>
      </c>
      <c r="Q187" s="189">
        <v>0</v>
      </c>
      <c r="R187" s="189">
        <f>Q187*H187</f>
        <v>0</v>
      </c>
      <c r="S187" s="189">
        <v>5.0000000000000001E-3</v>
      </c>
      <c r="T187" s="190">
        <f>S187*H187</f>
        <v>9.5000000000000001E-2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1" t="s">
        <v>165</v>
      </c>
      <c r="AT187" s="191" t="s">
        <v>161</v>
      </c>
      <c r="AU187" s="191" t="s">
        <v>91</v>
      </c>
      <c r="AY187" s="17" t="s">
        <v>159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7" t="s">
        <v>89</v>
      </c>
      <c r="BK187" s="192">
        <f>ROUND(I187*H187,2)</f>
        <v>0</v>
      </c>
      <c r="BL187" s="17" t="s">
        <v>165</v>
      </c>
      <c r="BM187" s="191" t="s">
        <v>785</v>
      </c>
    </row>
    <row r="188" spans="1:65" s="2" customFormat="1" ht="39">
      <c r="A188" s="35"/>
      <c r="B188" s="36"/>
      <c r="C188" s="37"/>
      <c r="D188" s="193" t="s">
        <v>167</v>
      </c>
      <c r="E188" s="37"/>
      <c r="F188" s="194" t="s">
        <v>786</v>
      </c>
      <c r="G188" s="37"/>
      <c r="H188" s="37"/>
      <c r="I188" s="195"/>
      <c r="J188" s="37"/>
      <c r="K188" s="37"/>
      <c r="L188" s="40"/>
      <c r="M188" s="196"/>
      <c r="N188" s="197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7" t="s">
        <v>167</v>
      </c>
      <c r="AU188" s="17" t="s">
        <v>91</v>
      </c>
    </row>
    <row r="189" spans="1:65" s="15" customFormat="1" ht="11.25">
      <c r="B189" s="230"/>
      <c r="C189" s="231"/>
      <c r="D189" s="193" t="s">
        <v>171</v>
      </c>
      <c r="E189" s="232" t="s">
        <v>79</v>
      </c>
      <c r="F189" s="233" t="s">
        <v>688</v>
      </c>
      <c r="G189" s="231"/>
      <c r="H189" s="232" t="s">
        <v>79</v>
      </c>
      <c r="I189" s="234"/>
      <c r="J189" s="231"/>
      <c r="K189" s="231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171</v>
      </c>
      <c r="AU189" s="239" t="s">
        <v>91</v>
      </c>
      <c r="AV189" s="15" t="s">
        <v>89</v>
      </c>
      <c r="AW189" s="15" t="s">
        <v>42</v>
      </c>
      <c r="AX189" s="15" t="s">
        <v>81</v>
      </c>
      <c r="AY189" s="239" t="s">
        <v>159</v>
      </c>
    </row>
    <row r="190" spans="1:65" s="13" customFormat="1" ht="11.25">
      <c r="B190" s="198"/>
      <c r="C190" s="199"/>
      <c r="D190" s="193" t="s">
        <v>171</v>
      </c>
      <c r="E190" s="200" t="s">
        <v>79</v>
      </c>
      <c r="F190" s="201" t="s">
        <v>787</v>
      </c>
      <c r="G190" s="199"/>
      <c r="H190" s="202">
        <v>7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171</v>
      </c>
      <c r="AU190" s="208" t="s">
        <v>91</v>
      </c>
      <c r="AV190" s="13" t="s">
        <v>91</v>
      </c>
      <c r="AW190" s="13" t="s">
        <v>42</v>
      </c>
      <c r="AX190" s="13" t="s">
        <v>81</v>
      </c>
      <c r="AY190" s="208" t="s">
        <v>159</v>
      </c>
    </row>
    <row r="191" spans="1:65" s="13" customFormat="1" ht="11.25">
      <c r="B191" s="198"/>
      <c r="C191" s="199"/>
      <c r="D191" s="193" t="s">
        <v>171</v>
      </c>
      <c r="E191" s="200" t="s">
        <v>79</v>
      </c>
      <c r="F191" s="201" t="s">
        <v>788</v>
      </c>
      <c r="G191" s="199"/>
      <c r="H191" s="202">
        <v>6</v>
      </c>
      <c r="I191" s="203"/>
      <c r="J191" s="199"/>
      <c r="K191" s="199"/>
      <c r="L191" s="204"/>
      <c r="M191" s="205"/>
      <c r="N191" s="206"/>
      <c r="O191" s="206"/>
      <c r="P191" s="206"/>
      <c r="Q191" s="206"/>
      <c r="R191" s="206"/>
      <c r="S191" s="206"/>
      <c r="T191" s="207"/>
      <c r="AT191" s="208" t="s">
        <v>171</v>
      </c>
      <c r="AU191" s="208" t="s">
        <v>91</v>
      </c>
      <c r="AV191" s="13" t="s">
        <v>91</v>
      </c>
      <c r="AW191" s="13" t="s">
        <v>42</v>
      </c>
      <c r="AX191" s="13" t="s">
        <v>81</v>
      </c>
      <c r="AY191" s="208" t="s">
        <v>159</v>
      </c>
    </row>
    <row r="192" spans="1:65" s="13" customFormat="1" ht="11.25">
      <c r="B192" s="198"/>
      <c r="C192" s="199"/>
      <c r="D192" s="193" t="s">
        <v>171</v>
      </c>
      <c r="E192" s="200" t="s">
        <v>79</v>
      </c>
      <c r="F192" s="201" t="s">
        <v>789</v>
      </c>
      <c r="G192" s="199"/>
      <c r="H192" s="202">
        <v>6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171</v>
      </c>
      <c r="AU192" s="208" t="s">
        <v>91</v>
      </c>
      <c r="AV192" s="13" t="s">
        <v>91</v>
      </c>
      <c r="AW192" s="13" t="s">
        <v>42</v>
      </c>
      <c r="AX192" s="13" t="s">
        <v>81</v>
      </c>
      <c r="AY192" s="208" t="s">
        <v>159</v>
      </c>
    </row>
    <row r="193" spans="1:65" s="14" customFormat="1" ht="11.25">
      <c r="B193" s="219"/>
      <c r="C193" s="220"/>
      <c r="D193" s="193" t="s">
        <v>171</v>
      </c>
      <c r="E193" s="221" t="s">
        <v>79</v>
      </c>
      <c r="F193" s="222" t="s">
        <v>272</v>
      </c>
      <c r="G193" s="220"/>
      <c r="H193" s="223">
        <v>19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171</v>
      </c>
      <c r="AU193" s="229" t="s">
        <v>91</v>
      </c>
      <c r="AV193" s="14" t="s">
        <v>165</v>
      </c>
      <c r="AW193" s="14" t="s">
        <v>42</v>
      </c>
      <c r="AX193" s="14" t="s">
        <v>89</v>
      </c>
      <c r="AY193" s="229" t="s">
        <v>159</v>
      </c>
    </row>
    <row r="194" spans="1:65" s="12" customFormat="1" ht="22.9" customHeight="1">
      <c r="B194" s="164"/>
      <c r="C194" s="165"/>
      <c r="D194" s="166" t="s">
        <v>80</v>
      </c>
      <c r="E194" s="178" t="s">
        <v>579</v>
      </c>
      <c r="F194" s="178" t="s">
        <v>580</v>
      </c>
      <c r="G194" s="165"/>
      <c r="H194" s="165"/>
      <c r="I194" s="168"/>
      <c r="J194" s="179">
        <f>BK194</f>
        <v>0</v>
      </c>
      <c r="K194" s="165"/>
      <c r="L194" s="170"/>
      <c r="M194" s="171"/>
      <c r="N194" s="172"/>
      <c r="O194" s="172"/>
      <c r="P194" s="173">
        <f>SUM(P195:P201)</f>
        <v>0</v>
      </c>
      <c r="Q194" s="172"/>
      <c r="R194" s="173">
        <f>SUM(R195:R201)</f>
        <v>0</v>
      </c>
      <c r="S194" s="172"/>
      <c r="T194" s="174">
        <f>SUM(T195:T201)</f>
        <v>0</v>
      </c>
      <c r="AR194" s="175" t="s">
        <v>89</v>
      </c>
      <c r="AT194" s="176" t="s">
        <v>80</v>
      </c>
      <c r="AU194" s="176" t="s">
        <v>89</v>
      </c>
      <c r="AY194" s="175" t="s">
        <v>159</v>
      </c>
      <c r="BK194" s="177">
        <f>SUM(BK195:BK201)</f>
        <v>0</v>
      </c>
    </row>
    <row r="195" spans="1:65" s="2" customFormat="1" ht="24.2" customHeight="1">
      <c r="A195" s="35"/>
      <c r="B195" s="36"/>
      <c r="C195" s="180" t="s">
        <v>348</v>
      </c>
      <c r="D195" s="180" t="s">
        <v>161</v>
      </c>
      <c r="E195" s="181" t="s">
        <v>790</v>
      </c>
      <c r="F195" s="182" t="s">
        <v>791</v>
      </c>
      <c r="G195" s="183" t="s">
        <v>188</v>
      </c>
      <c r="H195" s="184">
        <v>0.111</v>
      </c>
      <c r="I195" s="185"/>
      <c r="J195" s="186">
        <f>ROUND(I195*H195,2)</f>
        <v>0</v>
      </c>
      <c r="K195" s="182" t="s">
        <v>164</v>
      </c>
      <c r="L195" s="40"/>
      <c r="M195" s="187" t="s">
        <v>79</v>
      </c>
      <c r="N195" s="188" t="s">
        <v>51</v>
      </c>
      <c r="O195" s="65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1" t="s">
        <v>165</v>
      </c>
      <c r="AT195" s="191" t="s">
        <v>161</v>
      </c>
      <c r="AU195" s="191" t="s">
        <v>91</v>
      </c>
      <c r="AY195" s="17" t="s">
        <v>159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7" t="s">
        <v>89</v>
      </c>
      <c r="BK195" s="192">
        <f>ROUND(I195*H195,2)</f>
        <v>0</v>
      </c>
      <c r="BL195" s="17" t="s">
        <v>165</v>
      </c>
      <c r="BM195" s="191" t="s">
        <v>792</v>
      </c>
    </row>
    <row r="196" spans="1:65" s="2" customFormat="1" ht="58.5">
      <c r="A196" s="35"/>
      <c r="B196" s="36"/>
      <c r="C196" s="37"/>
      <c r="D196" s="193" t="s">
        <v>167</v>
      </c>
      <c r="E196" s="37"/>
      <c r="F196" s="194" t="s">
        <v>793</v>
      </c>
      <c r="G196" s="37"/>
      <c r="H196" s="37"/>
      <c r="I196" s="195"/>
      <c r="J196" s="37"/>
      <c r="K196" s="37"/>
      <c r="L196" s="40"/>
      <c r="M196" s="196"/>
      <c r="N196" s="197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7" t="s">
        <v>167</v>
      </c>
      <c r="AU196" s="17" t="s">
        <v>91</v>
      </c>
    </row>
    <row r="197" spans="1:65" s="2" customFormat="1" ht="24.2" customHeight="1">
      <c r="A197" s="35"/>
      <c r="B197" s="36"/>
      <c r="C197" s="180" t="s">
        <v>353</v>
      </c>
      <c r="D197" s="180" t="s">
        <v>161</v>
      </c>
      <c r="E197" s="181" t="s">
        <v>794</v>
      </c>
      <c r="F197" s="182" t="s">
        <v>795</v>
      </c>
      <c r="G197" s="183" t="s">
        <v>188</v>
      </c>
      <c r="H197" s="184">
        <v>0.111</v>
      </c>
      <c r="I197" s="185"/>
      <c r="J197" s="186">
        <f>ROUND(I197*H197,2)</f>
        <v>0</v>
      </c>
      <c r="K197" s="182" t="s">
        <v>164</v>
      </c>
      <c r="L197" s="40"/>
      <c r="M197" s="187" t="s">
        <v>79</v>
      </c>
      <c r="N197" s="188" t="s">
        <v>51</v>
      </c>
      <c r="O197" s="65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1" t="s">
        <v>165</v>
      </c>
      <c r="AT197" s="191" t="s">
        <v>161</v>
      </c>
      <c r="AU197" s="191" t="s">
        <v>91</v>
      </c>
      <c r="AY197" s="17" t="s">
        <v>159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7" t="s">
        <v>89</v>
      </c>
      <c r="BK197" s="192">
        <f>ROUND(I197*H197,2)</f>
        <v>0</v>
      </c>
      <c r="BL197" s="17" t="s">
        <v>165</v>
      </c>
      <c r="BM197" s="191" t="s">
        <v>796</v>
      </c>
    </row>
    <row r="198" spans="1:65" s="2" customFormat="1" ht="48.75">
      <c r="A198" s="35"/>
      <c r="B198" s="36"/>
      <c r="C198" s="37"/>
      <c r="D198" s="193" t="s">
        <v>167</v>
      </c>
      <c r="E198" s="37"/>
      <c r="F198" s="194" t="s">
        <v>797</v>
      </c>
      <c r="G198" s="37"/>
      <c r="H198" s="37"/>
      <c r="I198" s="195"/>
      <c r="J198" s="37"/>
      <c r="K198" s="37"/>
      <c r="L198" s="40"/>
      <c r="M198" s="196"/>
      <c r="N198" s="197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7" t="s">
        <v>167</v>
      </c>
      <c r="AU198" s="17" t="s">
        <v>91</v>
      </c>
    </row>
    <row r="199" spans="1:65" s="2" customFormat="1" ht="24.2" customHeight="1">
      <c r="A199" s="35"/>
      <c r="B199" s="36"/>
      <c r="C199" s="180" t="s">
        <v>359</v>
      </c>
      <c r="D199" s="180" t="s">
        <v>161</v>
      </c>
      <c r="E199" s="181" t="s">
        <v>798</v>
      </c>
      <c r="F199" s="182" t="s">
        <v>799</v>
      </c>
      <c r="G199" s="183" t="s">
        <v>188</v>
      </c>
      <c r="H199" s="184">
        <v>2.6640000000000001</v>
      </c>
      <c r="I199" s="185"/>
      <c r="J199" s="186">
        <f>ROUND(I199*H199,2)</f>
        <v>0</v>
      </c>
      <c r="K199" s="182" t="s">
        <v>164</v>
      </c>
      <c r="L199" s="40"/>
      <c r="M199" s="187" t="s">
        <v>79</v>
      </c>
      <c r="N199" s="188" t="s">
        <v>51</v>
      </c>
      <c r="O199" s="65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1" t="s">
        <v>165</v>
      </c>
      <c r="AT199" s="191" t="s">
        <v>161</v>
      </c>
      <c r="AU199" s="191" t="s">
        <v>91</v>
      </c>
      <c r="AY199" s="17" t="s">
        <v>159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7" t="s">
        <v>89</v>
      </c>
      <c r="BK199" s="192">
        <f>ROUND(I199*H199,2)</f>
        <v>0</v>
      </c>
      <c r="BL199" s="17" t="s">
        <v>165</v>
      </c>
      <c r="BM199" s="191" t="s">
        <v>800</v>
      </c>
    </row>
    <row r="200" spans="1:65" s="2" customFormat="1" ht="48.75">
      <c r="A200" s="35"/>
      <c r="B200" s="36"/>
      <c r="C200" s="37"/>
      <c r="D200" s="193" t="s">
        <v>167</v>
      </c>
      <c r="E200" s="37"/>
      <c r="F200" s="194" t="s">
        <v>797</v>
      </c>
      <c r="G200" s="37"/>
      <c r="H200" s="37"/>
      <c r="I200" s="195"/>
      <c r="J200" s="37"/>
      <c r="K200" s="37"/>
      <c r="L200" s="40"/>
      <c r="M200" s="196"/>
      <c r="N200" s="197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7" t="s">
        <v>167</v>
      </c>
      <c r="AU200" s="17" t="s">
        <v>91</v>
      </c>
    </row>
    <row r="201" spans="1:65" s="13" customFormat="1" ht="11.25">
      <c r="B201" s="198"/>
      <c r="C201" s="199"/>
      <c r="D201" s="193" t="s">
        <v>171</v>
      </c>
      <c r="E201" s="199"/>
      <c r="F201" s="201" t="s">
        <v>801</v>
      </c>
      <c r="G201" s="199"/>
      <c r="H201" s="202">
        <v>2.6640000000000001</v>
      </c>
      <c r="I201" s="203"/>
      <c r="J201" s="199"/>
      <c r="K201" s="199"/>
      <c r="L201" s="204"/>
      <c r="M201" s="205"/>
      <c r="N201" s="206"/>
      <c r="O201" s="206"/>
      <c r="P201" s="206"/>
      <c r="Q201" s="206"/>
      <c r="R201" s="206"/>
      <c r="S201" s="206"/>
      <c r="T201" s="207"/>
      <c r="AT201" s="208" t="s">
        <v>171</v>
      </c>
      <c r="AU201" s="208" t="s">
        <v>91</v>
      </c>
      <c r="AV201" s="13" t="s">
        <v>91</v>
      </c>
      <c r="AW201" s="13" t="s">
        <v>4</v>
      </c>
      <c r="AX201" s="13" t="s">
        <v>89</v>
      </c>
      <c r="AY201" s="208" t="s">
        <v>159</v>
      </c>
    </row>
    <row r="202" spans="1:65" s="12" customFormat="1" ht="22.9" customHeight="1">
      <c r="B202" s="164"/>
      <c r="C202" s="165"/>
      <c r="D202" s="166" t="s">
        <v>80</v>
      </c>
      <c r="E202" s="178" t="s">
        <v>636</v>
      </c>
      <c r="F202" s="178" t="s">
        <v>637</v>
      </c>
      <c r="G202" s="165"/>
      <c r="H202" s="165"/>
      <c r="I202" s="168"/>
      <c r="J202" s="179">
        <f>BK202</f>
        <v>0</v>
      </c>
      <c r="K202" s="165"/>
      <c r="L202" s="170"/>
      <c r="M202" s="171"/>
      <c r="N202" s="172"/>
      <c r="O202" s="172"/>
      <c r="P202" s="173">
        <f>SUM(P203:P204)</f>
        <v>0</v>
      </c>
      <c r="Q202" s="172"/>
      <c r="R202" s="173">
        <f>SUM(R203:R204)</f>
        <v>0</v>
      </c>
      <c r="S202" s="172"/>
      <c r="T202" s="174">
        <f>SUM(T203:T204)</f>
        <v>0</v>
      </c>
      <c r="AR202" s="175" t="s">
        <v>89</v>
      </c>
      <c r="AT202" s="176" t="s">
        <v>80</v>
      </c>
      <c r="AU202" s="176" t="s">
        <v>89</v>
      </c>
      <c r="AY202" s="175" t="s">
        <v>159</v>
      </c>
      <c r="BK202" s="177">
        <f>SUM(BK203:BK204)</f>
        <v>0</v>
      </c>
    </row>
    <row r="203" spans="1:65" s="2" customFormat="1" ht="24.2" customHeight="1">
      <c r="A203" s="35"/>
      <c r="B203" s="36"/>
      <c r="C203" s="180" t="s">
        <v>364</v>
      </c>
      <c r="D203" s="180" t="s">
        <v>161</v>
      </c>
      <c r="E203" s="181" t="s">
        <v>639</v>
      </c>
      <c r="F203" s="182" t="s">
        <v>640</v>
      </c>
      <c r="G203" s="183" t="s">
        <v>188</v>
      </c>
      <c r="H203" s="184">
        <v>7.9530000000000003</v>
      </c>
      <c r="I203" s="185"/>
      <c r="J203" s="186">
        <f>ROUND(I203*H203,2)</f>
        <v>0</v>
      </c>
      <c r="K203" s="182" t="s">
        <v>164</v>
      </c>
      <c r="L203" s="40"/>
      <c r="M203" s="187" t="s">
        <v>79</v>
      </c>
      <c r="N203" s="188" t="s">
        <v>51</v>
      </c>
      <c r="O203" s="65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1" t="s">
        <v>165</v>
      </c>
      <c r="AT203" s="191" t="s">
        <v>161</v>
      </c>
      <c r="AU203" s="191" t="s">
        <v>91</v>
      </c>
      <c r="AY203" s="17" t="s">
        <v>159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7" t="s">
        <v>89</v>
      </c>
      <c r="BK203" s="192">
        <f>ROUND(I203*H203,2)</f>
        <v>0</v>
      </c>
      <c r="BL203" s="17" t="s">
        <v>165</v>
      </c>
      <c r="BM203" s="191" t="s">
        <v>802</v>
      </c>
    </row>
    <row r="204" spans="1:65" s="2" customFormat="1" ht="29.25">
      <c r="A204" s="35"/>
      <c r="B204" s="36"/>
      <c r="C204" s="37"/>
      <c r="D204" s="193" t="s">
        <v>167</v>
      </c>
      <c r="E204" s="37"/>
      <c r="F204" s="194" t="s">
        <v>642</v>
      </c>
      <c r="G204" s="37"/>
      <c r="H204" s="37"/>
      <c r="I204" s="195"/>
      <c r="J204" s="37"/>
      <c r="K204" s="37"/>
      <c r="L204" s="40"/>
      <c r="M204" s="240"/>
      <c r="N204" s="241"/>
      <c r="O204" s="242"/>
      <c r="P204" s="242"/>
      <c r="Q204" s="242"/>
      <c r="R204" s="242"/>
      <c r="S204" s="242"/>
      <c r="T204" s="24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7" t="s">
        <v>167</v>
      </c>
      <c r="AU204" s="17" t="s">
        <v>91</v>
      </c>
    </row>
    <row r="205" spans="1:65" s="2" customFormat="1" ht="6.95" customHeight="1">
      <c r="A205" s="35"/>
      <c r="B205" s="48"/>
      <c r="C205" s="49"/>
      <c r="D205" s="49"/>
      <c r="E205" s="49"/>
      <c r="F205" s="49"/>
      <c r="G205" s="49"/>
      <c r="H205" s="49"/>
      <c r="I205" s="49"/>
      <c r="J205" s="49"/>
      <c r="K205" s="49"/>
      <c r="L205" s="40"/>
      <c r="M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</row>
  </sheetData>
  <sheetProtection algorithmName="SHA-512" hashValue="JtCBElxp3LntUrbkEtqmlqQi2bGdhSZksp7ktrnYSs3tJN02FghqdAqDkNNdKK8q0dORkf/u2+ZSweyruZ9K3A==" saltValue="QINswdT+eG6oJazt70CEFdbQRmA3mpUgaygzSJY/R6TtFwXMfl6/q4WgZVX3zt4D6I6LBpbOUkYJPp5PkuxazQ==" spinCount="100000" sheet="1" objects="1" scenarios="1" formatColumns="0" formatRows="0" autoFilter="0"/>
  <autoFilter ref="C82:K204" xr:uid="{00000000-0009-0000-0000-00000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803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98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10. 12. 2020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60" customHeight="1">
      <c r="A27" s="117"/>
      <c r="B27" s="118"/>
      <c r="C27" s="117"/>
      <c r="D27" s="117"/>
      <c r="E27" s="315" t="s">
        <v>45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ROUND(J88,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ROUND((SUM(BE88:BE168)),  2)</f>
        <v>0</v>
      </c>
      <c r="G33" s="35"/>
      <c r="H33" s="35"/>
      <c r="I33" s="126">
        <v>0.21</v>
      </c>
      <c r="J33" s="125">
        <f>ROUND(((SUM(BE88:BE168))*I33),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ROUND((SUM(BF88:BF168)),  2)</f>
        <v>0</v>
      </c>
      <c r="G34" s="35"/>
      <c r="H34" s="35"/>
      <c r="I34" s="126">
        <v>0.15</v>
      </c>
      <c r="J34" s="125">
        <f>ROUND(((SUM(BF88:BF168))*I34),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ROUND((SUM(BG88:BG168)),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ROUND((SUM(BH88:BH168)),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ROUND((SUM(BI88:BI168)),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SO 04 - Veřejné osvětlení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10. 12. 2020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804</v>
      </c>
      <c r="E60" s="145"/>
      <c r="F60" s="145"/>
      <c r="G60" s="145"/>
      <c r="H60" s="145"/>
      <c r="I60" s="145"/>
      <c r="J60" s="146">
        <f>J89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805</v>
      </c>
      <c r="E61" s="150"/>
      <c r="F61" s="150"/>
      <c r="G61" s="150"/>
      <c r="H61" s="150"/>
      <c r="I61" s="150"/>
      <c r="J61" s="151">
        <f>J90</f>
        <v>0</v>
      </c>
      <c r="K61" s="98"/>
      <c r="L61" s="152"/>
    </row>
    <row r="62" spans="1:47" s="10" customFormat="1" ht="19.899999999999999" customHeight="1">
      <c r="B62" s="148"/>
      <c r="C62" s="98"/>
      <c r="D62" s="149" t="s">
        <v>806</v>
      </c>
      <c r="E62" s="150"/>
      <c r="F62" s="150"/>
      <c r="G62" s="150"/>
      <c r="H62" s="150"/>
      <c r="I62" s="150"/>
      <c r="J62" s="151">
        <f>J95</f>
        <v>0</v>
      </c>
      <c r="K62" s="98"/>
      <c r="L62" s="152"/>
    </row>
    <row r="63" spans="1:47" s="10" customFormat="1" ht="19.899999999999999" customHeight="1">
      <c r="B63" s="148"/>
      <c r="C63" s="98"/>
      <c r="D63" s="149" t="s">
        <v>807</v>
      </c>
      <c r="E63" s="150"/>
      <c r="F63" s="150"/>
      <c r="G63" s="150"/>
      <c r="H63" s="150"/>
      <c r="I63" s="150"/>
      <c r="J63" s="151">
        <f>J99</f>
        <v>0</v>
      </c>
      <c r="K63" s="98"/>
      <c r="L63" s="152"/>
    </row>
    <row r="64" spans="1:47" s="10" customFormat="1" ht="19.899999999999999" customHeight="1">
      <c r="B64" s="148"/>
      <c r="C64" s="98"/>
      <c r="D64" s="149" t="s">
        <v>808</v>
      </c>
      <c r="E64" s="150"/>
      <c r="F64" s="150"/>
      <c r="G64" s="150"/>
      <c r="H64" s="150"/>
      <c r="I64" s="150"/>
      <c r="J64" s="151">
        <f>J103</f>
        <v>0</v>
      </c>
      <c r="K64" s="98"/>
      <c r="L64" s="152"/>
    </row>
    <row r="65" spans="1:31" s="10" customFormat="1" ht="19.899999999999999" customHeight="1">
      <c r="B65" s="148"/>
      <c r="C65" s="98"/>
      <c r="D65" s="149" t="s">
        <v>809</v>
      </c>
      <c r="E65" s="150"/>
      <c r="F65" s="150"/>
      <c r="G65" s="150"/>
      <c r="H65" s="150"/>
      <c r="I65" s="150"/>
      <c r="J65" s="151">
        <f>J126</f>
        <v>0</v>
      </c>
      <c r="K65" s="98"/>
      <c r="L65" s="152"/>
    </row>
    <row r="66" spans="1:31" s="10" customFormat="1" ht="19.899999999999999" customHeight="1">
      <c r="B66" s="148"/>
      <c r="C66" s="98"/>
      <c r="D66" s="149" t="s">
        <v>810</v>
      </c>
      <c r="E66" s="150"/>
      <c r="F66" s="150"/>
      <c r="G66" s="150"/>
      <c r="H66" s="150"/>
      <c r="I66" s="150"/>
      <c r="J66" s="151">
        <f>J141</f>
        <v>0</v>
      </c>
      <c r="K66" s="98"/>
      <c r="L66" s="152"/>
    </row>
    <row r="67" spans="1:31" s="10" customFormat="1" ht="19.899999999999999" customHeight="1">
      <c r="B67" s="148"/>
      <c r="C67" s="98"/>
      <c r="D67" s="149" t="s">
        <v>811</v>
      </c>
      <c r="E67" s="150"/>
      <c r="F67" s="150"/>
      <c r="G67" s="150"/>
      <c r="H67" s="150"/>
      <c r="I67" s="150"/>
      <c r="J67" s="151">
        <f>J148</f>
        <v>0</v>
      </c>
      <c r="K67" s="98"/>
      <c r="L67" s="152"/>
    </row>
    <row r="68" spans="1:31" s="10" customFormat="1" ht="19.899999999999999" customHeight="1">
      <c r="B68" s="148"/>
      <c r="C68" s="98"/>
      <c r="D68" s="149" t="s">
        <v>812</v>
      </c>
      <c r="E68" s="150"/>
      <c r="F68" s="150"/>
      <c r="G68" s="150"/>
      <c r="H68" s="150"/>
      <c r="I68" s="150"/>
      <c r="J68" s="151">
        <f>J157</f>
        <v>0</v>
      </c>
      <c r="K68" s="98"/>
      <c r="L68" s="152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3" t="s">
        <v>144</v>
      </c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29" t="s">
        <v>16</v>
      </c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16" t="str">
        <f>E7</f>
        <v>II/611 x II/329 Poděbrady – Přední Lhota, okružní křižovatka_PD</v>
      </c>
      <c r="F78" s="317"/>
      <c r="G78" s="317"/>
      <c r="H78" s="31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29" t="s">
        <v>130</v>
      </c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265" t="str">
        <f>E9</f>
        <v>SO 04 - Veřejné osvětlení</v>
      </c>
      <c r="F80" s="318"/>
      <c r="G80" s="318"/>
      <c r="H80" s="318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29" t="s">
        <v>22</v>
      </c>
      <c r="D82" s="37"/>
      <c r="E82" s="37"/>
      <c r="F82" s="27" t="str">
        <f>F12</f>
        <v>Poděbrady – Přední Lhota</v>
      </c>
      <c r="G82" s="37"/>
      <c r="H82" s="37"/>
      <c r="I82" s="29" t="s">
        <v>24</v>
      </c>
      <c r="J82" s="60" t="str">
        <f>IF(J12="","",J12)</f>
        <v>10. 12. 2020</v>
      </c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29" t="s">
        <v>30</v>
      </c>
      <c r="D84" s="37"/>
      <c r="E84" s="37"/>
      <c r="F84" s="27" t="str">
        <f>E15</f>
        <v>Středočeský kraj</v>
      </c>
      <c r="G84" s="37"/>
      <c r="H84" s="37"/>
      <c r="I84" s="29" t="s">
        <v>38</v>
      </c>
      <c r="J84" s="33" t="str">
        <f>E21</f>
        <v>METROPROJEKT Praha a.s.</v>
      </c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29" t="s">
        <v>36</v>
      </c>
      <c r="D85" s="37"/>
      <c r="E85" s="37"/>
      <c r="F85" s="27" t="str">
        <f>IF(E18="","",E18)</f>
        <v>Vyplň údaj</v>
      </c>
      <c r="G85" s="37"/>
      <c r="H85" s="37"/>
      <c r="I85" s="29" t="s">
        <v>43</v>
      </c>
      <c r="J85" s="33" t="str">
        <f>E24</f>
        <v>METROPROJEKT Praha a.s.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3"/>
      <c r="B87" s="154"/>
      <c r="C87" s="155" t="s">
        <v>145</v>
      </c>
      <c r="D87" s="156" t="s">
        <v>65</v>
      </c>
      <c r="E87" s="156" t="s">
        <v>61</v>
      </c>
      <c r="F87" s="156" t="s">
        <v>62</v>
      </c>
      <c r="G87" s="156" t="s">
        <v>146</v>
      </c>
      <c r="H87" s="156" t="s">
        <v>147</v>
      </c>
      <c r="I87" s="156" t="s">
        <v>148</v>
      </c>
      <c r="J87" s="156" t="s">
        <v>134</v>
      </c>
      <c r="K87" s="157" t="s">
        <v>149</v>
      </c>
      <c r="L87" s="158"/>
      <c r="M87" s="69" t="s">
        <v>79</v>
      </c>
      <c r="N87" s="70" t="s">
        <v>50</v>
      </c>
      <c r="O87" s="70" t="s">
        <v>150</v>
      </c>
      <c r="P87" s="70" t="s">
        <v>151</v>
      </c>
      <c r="Q87" s="70" t="s">
        <v>152</v>
      </c>
      <c r="R87" s="70" t="s">
        <v>153</v>
      </c>
      <c r="S87" s="70" t="s">
        <v>154</v>
      </c>
      <c r="T87" s="71" t="s">
        <v>155</v>
      </c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</row>
    <row r="88" spans="1:65" s="2" customFormat="1" ht="22.9" customHeight="1">
      <c r="A88" s="35"/>
      <c r="B88" s="36"/>
      <c r="C88" s="76" t="s">
        <v>156</v>
      </c>
      <c r="D88" s="37"/>
      <c r="E88" s="37"/>
      <c r="F88" s="37"/>
      <c r="G88" s="37"/>
      <c r="H88" s="37"/>
      <c r="I88" s="37"/>
      <c r="J88" s="159">
        <f>BK88</f>
        <v>0</v>
      </c>
      <c r="K88" s="37"/>
      <c r="L88" s="40"/>
      <c r="M88" s="72"/>
      <c r="N88" s="160"/>
      <c r="O88" s="73"/>
      <c r="P88" s="161">
        <f>P89</f>
        <v>0</v>
      </c>
      <c r="Q88" s="73"/>
      <c r="R88" s="161">
        <f>R89</f>
        <v>0</v>
      </c>
      <c r="S88" s="73"/>
      <c r="T88" s="162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7" t="s">
        <v>80</v>
      </c>
      <c r="AU88" s="17" t="s">
        <v>135</v>
      </c>
      <c r="BK88" s="163">
        <f>BK89</f>
        <v>0</v>
      </c>
    </row>
    <row r="89" spans="1:65" s="12" customFormat="1" ht="25.9" customHeight="1">
      <c r="B89" s="164"/>
      <c r="C89" s="165"/>
      <c r="D89" s="166" t="s">
        <v>80</v>
      </c>
      <c r="E89" s="167" t="s">
        <v>185</v>
      </c>
      <c r="F89" s="167" t="s">
        <v>813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P90+P95+P99+P103+P126+P141+P148+P157</f>
        <v>0</v>
      </c>
      <c r="Q89" s="172"/>
      <c r="R89" s="173">
        <f>R90+R95+R99+R103+R126+R141+R148+R157</f>
        <v>0</v>
      </c>
      <c r="S89" s="172"/>
      <c r="T89" s="174">
        <f>T90+T95+T99+T103+T126+T141+T148+T157</f>
        <v>0</v>
      </c>
      <c r="AR89" s="175" t="s">
        <v>178</v>
      </c>
      <c r="AT89" s="176" t="s">
        <v>80</v>
      </c>
      <c r="AU89" s="176" t="s">
        <v>81</v>
      </c>
      <c r="AY89" s="175" t="s">
        <v>159</v>
      </c>
      <c r="BK89" s="177">
        <f>BK90+BK95+BK99+BK103+BK126+BK141+BK148+BK157</f>
        <v>0</v>
      </c>
    </row>
    <row r="90" spans="1:65" s="12" customFormat="1" ht="22.9" customHeight="1">
      <c r="B90" s="164"/>
      <c r="C90" s="165"/>
      <c r="D90" s="166" t="s">
        <v>80</v>
      </c>
      <c r="E90" s="178" t="s">
        <v>814</v>
      </c>
      <c r="F90" s="178" t="s">
        <v>815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SUM(P91:P94)</f>
        <v>0</v>
      </c>
      <c r="Q90" s="172"/>
      <c r="R90" s="173">
        <f>SUM(R91:R94)</f>
        <v>0</v>
      </c>
      <c r="S90" s="172"/>
      <c r="T90" s="174">
        <f>SUM(T91:T94)</f>
        <v>0</v>
      </c>
      <c r="AR90" s="175" t="s">
        <v>178</v>
      </c>
      <c r="AT90" s="176" t="s">
        <v>80</v>
      </c>
      <c r="AU90" s="176" t="s">
        <v>89</v>
      </c>
      <c r="AY90" s="175" t="s">
        <v>159</v>
      </c>
      <c r="BK90" s="177">
        <f>SUM(BK91:BK94)</f>
        <v>0</v>
      </c>
    </row>
    <row r="91" spans="1:65" s="2" customFormat="1" ht="14.45" customHeight="1">
      <c r="A91" s="35"/>
      <c r="B91" s="36"/>
      <c r="C91" s="180" t="s">
        <v>89</v>
      </c>
      <c r="D91" s="180" t="s">
        <v>161</v>
      </c>
      <c r="E91" s="181" t="s">
        <v>816</v>
      </c>
      <c r="F91" s="182" t="s">
        <v>817</v>
      </c>
      <c r="G91" s="183" t="s">
        <v>327</v>
      </c>
      <c r="H91" s="184">
        <v>750</v>
      </c>
      <c r="I91" s="185"/>
      <c r="J91" s="186">
        <f>ROUND(I91*H91,2)</f>
        <v>0</v>
      </c>
      <c r="K91" s="182" t="s">
        <v>79</v>
      </c>
      <c r="L91" s="40"/>
      <c r="M91" s="187" t="s">
        <v>79</v>
      </c>
      <c r="N91" s="188" t="s">
        <v>51</v>
      </c>
      <c r="O91" s="65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1" t="s">
        <v>528</v>
      </c>
      <c r="AT91" s="191" t="s">
        <v>161</v>
      </c>
      <c r="AU91" s="191" t="s">
        <v>91</v>
      </c>
      <c r="AY91" s="17" t="s">
        <v>159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7" t="s">
        <v>89</v>
      </c>
      <c r="BK91" s="192">
        <f>ROUND(I91*H91,2)</f>
        <v>0</v>
      </c>
      <c r="BL91" s="17" t="s">
        <v>528</v>
      </c>
      <c r="BM91" s="191" t="s">
        <v>818</v>
      </c>
    </row>
    <row r="92" spans="1:65" s="13" customFormat="1" ht="11.25">
      <c r="B92" s="198"/>
      <c r="C92" s="199"/>
      <c r="D92" s="193" t="s">
        <v>171</v>
      </c>
      <c r="E92" s="200" t="s">
        <v>79</v>
      </c>
      <c r="F92" s="201" t="s">
        <v>819</v>
      </c>
      <c r="G92" s="199"/>
      <c r="H92" s="202">
        <v>750</v>
      </c>
      <c r="I92" s="203"/>
      <c r="J92" s="199"/>
      <c r="K92" s="199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171</v>
      </c>
      <c r="AU92" s="208" t="s">
        <v>91</v>
      </c>
      <c r="AV92" s="13" t="s">
        <v>91</v>
      </c>
      <c r="AW92" s="13" t="s">
        <v>42</v>
      </c>
      <c r="AX92" s="13" t="s">
        <v>89</v>
      </c>
      <c r="AY92" s="208" t="s">
        <v>159</v>
      </c>
    </row>
    <row r="93" spans="1:65" s="2" customFormat="1" ht="14.45" customHeight="1">
      <c r="A93" s="35"/>
      <c r="B93" s="36"/>
      <c r="C93" s="180" t="s">
        <v>91</v>
      </c>
      <c r="D93" s="180" t="s">
        <v>161</v>
      </c>
      <c r="E93" s="181" t="s">
        <v>820</v>
      </c>
      <c r="F93" s="182" t="s">
        <v>821</v>
      </c>
      <c r="G93" s="183" t="s">
        <v>327</v>
      </c>
      <c r="H93" s="184">
        <v>285</v>
      </c>
      <c r="I93" s="185"/>
      <c r="J93" s="186">
        <f>ROUND(I93*H93,2)</f>
        <v>0</v>
      </c>
      <c r="K93" s="182" t="s">
        <v>79</v>
      </c>
      <c r="L93" s="40"/>
      <c r="M93" s="187" t="s">
        <v>79</v>
      </c>
      <c r="N93" s="188" t="s">
        <v>51</v>
      </c>
      <c r="O93" s="65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1" t="s">
        <v>528</v>
      </c>
      <c r="AT93" s="191" t="s">
        <v>161</v>
      </c>
      <c r="AU93" s="191" t="s">
        <v>91</v>
      </c>
      <c r="AY93" s="17" t="s">
        <v>159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7" t="s">
        <v>89</v>
      </c>
      <c r="BK93" s="192">
        <f>ROUND(I93*H93,2)</f>
        <v>0</v>
      </c>
      <c r="BL93" s="17" t="s">
        <v>528</v>
      </c>
      <c r="BM93" s="191" t="s">
        <v>822</v>
      </c>
    </row>
    <row r="94" spans="1:65" s="13" customFormat="1" ht="11.25">
      <c r="B94" s="198"/>
      <c r="C94" s="199"/>
      <c r="D94" s="193" t="s">
        <v>171</v>
      </c>
      <c r="E94" s="200" t="s">
        <v>79</v>
      </c>
      <c r="F94" s="201" t="s">
        <v>823</v>
      </c>
      <c r="G94" s="199"/>
      <c r="H94" s="202">
        <v>285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171</v>
      </c>
      <c r="AU94" s="208" t="s">
        <v>91</v>
      </c>
      <c r="AV94" s="13" t="s">
        <v>91</v>
      </c>
      <c r="AW94" s="13" t="s">
        <v>42</v>
      </c>
      <c r="AX94" s="13" t="s">
        <v>89</v>
      </c>
      <c r="AY94" s="208" t="s">
        <v>159</v>
      </c>
    </row>
    <row r="95" spans="1:65" s="12" customFormat="1" ht="22.9" customHeight="1">
      <c r="B95" s="164"/>
      <c r="C95" s="165"/>
      <c r="D95" s="166" t="s">
        <v>80</v>
      </c>
      <c r="E95" s="178" t="s">
        <v>824</v>
      </c>
      <c r="F95" s="178" t="s">
        <v>825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SUM(P96:P98)</f>
        <v>0</v>
      </c>
      <c r="Q95" s="172"/>
      <c r="R95" s="173">
        <f>SUM(R96:R98)</f>
        <v>0</v>
      </c>
      <c r="S95" s="172"/>
      <c r="T95" s="174">
        <f>SUM(T96:T98)</f>
        <v>0</v>
      </c>
      <c r="AR95" s="175" t="s">
        <v>178</v>
      </c>
      <c r="AT95" s="176" t="s">
        <v>80</v>
      </c>
      <c r="AU95" s="176" t="s">
        <v>89</v>
      </c>
      <c r="AY95" s="175" t="s">
        <v>159</v>
      </c>
      <c r="BK95" s="177">
        <f>SUM(BK96:BK98)</f>
        <v>0</v>
      </c>
    </row>
    <row r="96" spans="1:65" s="2" customFormat="1" ht="14.45" customHeight="1">
      <c r="A96" s="35"/>
      <c r="B96" s="36"/>
      <c r="C96" s="180" t="s">
        <v>178</v>
      </c>
      <c r="D96" s="180" t="s">
        <v>161</v>
      </c>
      <c r="E96" s="181" t="s">
        <v>826</v>
      </c>
      <c r="F96" s="182" t="s">
        <v>827</v>
      </c>
      <c r="G96" s="183" t="s">
        <v>327</v>
      </c>
      <c r="H96" s="184">
        <v>1140</v>
      </c>
      <c r="I96" s="185"/>
      <c r="J96" s="186">
        <f>ROUND(I96*H96,2)</f>
        <v>0</v>
      </c>
      <c r="K96" s="182" t="s">
        <v>79</v>
      </c>
      <c r="L96" s="40"/>
      <c r="M96" s="187" t="s">
        <v>79</v>
      </c>
      <c r="N96" s="188" t="s">
        <v>51</v>
      </c>
      <c r="O96" s="65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528</v>
      </c>
      <c r="AT96" s="191" t="s">
        <v>161</v>
      </c>
      <c r="AU96" s="191" t="s">
        <v>91</v>
      </c>
      <c r="AY96" s="17" t="s">
        <v>159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7" t="s">
        <v>89</v>
      </c>
      <c r="BK96" s="192">
        <f>ROUND(I96*H96,2)</f>
        <v>0</v>
      </c>
      <c r="BL96" s="17" t="s">
        <v>528</v>
      </c>
      <c r="BM96" s="191" t="s">
        <v>828</v>
      </c>
    </row>
    <row r="97" spans="1:65" s="13" customFormat="1" ht="11.25">
      <c r="B97" s="198"/>
      <c r="C97" s="199"/>
      <c r="D97" s="193" t="s">
        <v>171</v>
      </c>
      <c r="E97" s="200" t="s">
        <v>79</v>
      </c>
      <c r="F97" s="201" t="s">
        <v>829</v>
      </c>
      <c r="G97" s="199"/>
      <c r="H97" s="202">
        <v>1140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171</v>
      </c>
      <c r="AU97" s="208" t="s">
        <v>91</v>
      </c>
      <c r="AV97" s="13" t="s">
        <v>91</v>
      </c>
      <c r="AW97" s="13" t="s">
        <v>42</v>
      </c>
      <c r="AX97" s="13" t="s">
        <v>89</v>
      </c>
      <c r="AY97" s="208" t="s">
        <v>159</v>
      </c>
    </row>
    <row r="98" spans="1:65" s="2" customFormat="1" ht="14.45" customHeight="1">
      <c r="A98" s="35"/>
      <c r="B98" s="36"/>
      <c r="C98" s="180" t="s">
        <v>165</v>
      </c>
      <c r="D98" s="180" t="s">
        <v>161</v>
      </c>
      <c r="E98" s="181" t="s">
        <v>830</v>
      </c>
      <c r="F98" s="182" t="s">
        <v>831</v>
      </c>
      <c r="G98" s="183" t="s">
        <v>488</v>
      </c>
      <c r="H98" s="184">
        <v>52</v>
      </c>
      <c r="I98" s="185"/>
      <c r="J98" s="186">
        <f>ROUND(I98*H98,2)</f>
        <v>0</v>
      </c>
      <c r="K98" s="182" t="s">
        <v>79</v>
      </c>
      <c r="L98" s="40"/>
      <c r="M98" s="187" t="s">
        <v>79</v>
      </c>
      <c r="N98" s="188" t="s">
        <v>51</v>
      </c>
      <c r="O98" s="65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1" t="s">
        <v>528</v>
      </c>
      <c r="AT98" s="191" t="s">
        <v>161</v>
      </c>
      <c r="AU98" s="191" t="s">
        <v>91</v>
      </c>
      <c r="AY98" s="17" t="s">
        <v>159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7" t="s">
        <v>89</v>
      </c>
      <c r="BK98" s="192">
        <f>ROUND(I98*H98,2)</f>
        <v>0</v>
      </c>
      <c r="BL98" s="17" t="s">
        <v>528</v>
      </c>
      <c r="BM98" s="191" t="s">
        <v>832</v>
      </c>
    </row>
    <row r="99" spans="1:65" s="12" customFormat="1" ht="22.9" customHeight="1">
      <c r="B99" s="164"/>
      <c r="C99" s="165"/>
      <c r="D99" s="166" t="s">
        <v>80</v>
      </c>
      <c r="E99" s="178" t="s">
        <v>833</v>
      </c>
      <c r="F99" s="178" t="s">
        <v>834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SUM(P100:P102)</f>
        <v>0</v>
      </c>
      <c r="Q99" s="172"/>
      <c r="R99" s="173">
        <f>SUM(R100:R102)</f>
        <v>0</v>
      </c>
      <c r="S99" s="172"/>
      <c r="T99" s="174">
        <f>SUM(T100:T102)</f>
        <v>0</v>
      </c>
      <c r="AR99" s="175" t="s">
        <v>178</v>
      </c>
      <c r="AT99" s="176" t="s">
        <v>80</v>
      </c>
      <c r="AU99" s="176" t="s">
        <v>89</v>
      </c>
      <c r="AY99" s="175" t="s">
        <v>159</v>
      </c>
      <c r="BK99" s="177">
        <f>SUM(BK100:BK102)</f>
        <v>0</v>
      </c>
    </row>
    <row r="100" spans="1:65" s="2" customFormat="1" ht="14.45" customHeight="1">
      <c r="A100" s="35"/>
      <c r="B100" s="36"/>
      <c r="C100" s="180" t="s">
        <v>192</v>
      </c>
      <c r="D100" s="180" t="s">
        <v>161</v>
      </c>
      <c r="E100" s="181" t="s">
        <v>835</v>
      </c>
      <c r="F100" s="182" t="s">
        <v>836</v>
      </c>
      <c r="G100" s="183" t="s">
        <v>327</v>
      </c>
      <c r="H100" s="184">
        <v>950</v>
      </c>
      <c r="I100" s="185"/>
      <c r="J100" s="186">
        <f>ROUND(I100*H100,2)</f>
        <v>0</v>
      </c>
      <c r="K100" s="182" t="s">
        <v>79</v>
      </c>
      <c r="L100" s="40"/>
      <c r="M100" s="187" t="s">
        <v>79</v>
      </c>
      <c r="N100" s="188" t="s">
        <v>51</v>
      </c>
      <c r="O100" s="65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1" t="s">
        <v>528</v>
      </c>
      <c r="AT100" s="191" t="s">
        <v>161</v>
      </c>
      <c r="AU100" s="191" t="s">
        <v>91</v>
      </c>
      <c r="AY100" s="17" t="s">
        <v>159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7" t="s">
        <v>89</v>
      </c>
      <c r="BK100" s="192">
        <f>ROUND(I100*H100,2)</f>
        <v>0</v>
      </c>
      <c r="BL100" s="17" t="s">
        <v>528</v>
      </c>
      <c r="BM100" s="191" t="s">
        <v>837</v>
      </c>
    </row>
    <row r="101" spans="1:65" s="2" customFormat="1" ht="19.5">
      <c r="A101" s="35"/>
      <c r="B101" s="36"/>
      <c r="C101" s="37"/>
      <c r="D101" s="193" t="s">
        <v>169</v>
      </c>
      <c r="E101" s="37"/>
      <c r="F101" s="194" t="s">
        <v>838</v>
      </c>
      <c r="G101" s="37"/>
      <c r="H101" s="37"/>
      <c r="I101" s="195"/>
      <c r="J101" s="37"/>
      <c r="K101" s="37"/>
      <c r="L101" s="40"/>
      <c r="M101" s="196"/>
      <c r="N101" s="197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7" t="s">
        <v>169</v>
      </c>
      <c r="AU101" s="17" t="s">
        <v>91</v>
      </c>
    </row>
    <row r="102" spans="1:65" s="13" customFormat="1" ht="11.25">
      <c r="B102" s="198"/>
      <c r="C102" s="199"/>
      <c r="D102" s="193" t="s">
        <v>171</v>
      </c>
      <c r="E102" s="200" t="s">
        <v>79</v>
      </c>
      <c r="F102" s="201" t="s">
        <v>839</v>
      </c>
      <c r="G102" s="199"/>
      <c r="H102" s="202">
        <v>950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171</v>
      </c>
      <c r="AU102" s="208" t="s">
        <v>91</v>
      </c>
      <c r="AV102" s="13" t="s">
        <v>91</v>
      </c>
      <c r="AW102" s="13" t="s">
        <v>42</v>
      </c>
      <c r="AX102" s="13" t="s">
        <v>89</v>
      </c>
      <c r="AY102" s="208" t="s">
        <v>159</v>
      </c>
    </row>
    <row r="103" spans="1:65" s="12" customFormat="1" ht="22.9" customHeight="1">
      <c r="B103" s="164"/>
      <c r="C103" s="165"/>
      <c r="D103" s="166" t="s">
        <v>80</v>
      </c>
      <c r="E103" s="178" t="s">
        <v>840</v>
      </c>
      <c r="F103" s="178" t="s">
        <v>160</v>
      </c>
      <c r="G103" s="165"/>
      <c r="H103" s="165"/>
      <c r="I103" s="168"/>
      <c r="J103" s="179">
        <f>BK103</f>
        <v>0</v>
      </c>
      <c r="K103" s="165"/>
      <c r="L103" s="170"/>
      <c r="M103" s="171"/>
      <c r="N103" s="172"/>
      <c r="O103" s="172"/>
      <c r="P103" s="173">
        <f>SUM(P104:P125)</f>
        <v>0</v>
      </c>
      <c r="Q103" s="172"/>
      <c r="R103" s="173">
        <f>SUM(R104:R125)</f>
        <v>0</v>
      </c>
      <c r="S103" s="172"/>
      <c r="T103" s="174">
        <f>SUM(T104:T125)</f>
        <v>0</v>
      </c>
      <c r="AR103" s="175" t="s">
        <v>178</v>
      </c>
      <c r="AT103" s="176" t="s">
        <v>80</v>
      </c>
      <c r="AU103" s="176" t="s">
        <v>89</v>
      </c>
      <c r="AY103" s="175" t="s">
        <v>159</v>
      </c>
      <c r="BK103" s="177">
        <f>SUM(BK104:BK125)</f>
        <v>0</v>
      </c>
    </row>
    <row r="104" spans="1:65" s="2" customFormat="1" ht="24.2" customHeight="1">
      <c r="A104" s="35"/>
      <c r="B104" s="36"/>
      <c r="C104" s="180" t="s">
        <v>198</v>
      </c>
      <c r="D104" s="180" t="s">
        <v>161</v>
      </c>
      <c r="E104" s="181" t="s">
        <v>841</v>
      </c>
      <c r="F104" s="182" t="s">
        <v>842</v>
      </c>
      <c r="G104" s="183" t="s">
        <v>327</v>
      </c>
      <c r="H104" s="184">
        <v>40</v>
      </c>
      <c r="I104" s="185"/>
      <c r="J104" s="186">
        <f>ROUND(I104*H104,2)</f>
        <v>0</v>
      </c>
      <c r="K104" s="182" t="s">
        <v>79</v>
      </c>
      <c r="L104" s="40"/>
      <c r="M104" s="187" t="s">
        <v>79</v>
      </c>
      <c r="N104" s="188" t="s">
        <v>51</v>
      </c>
      <c r="O104" s="65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1" t="s">
        <v>528</v>
      </c>
      <c r="AT104" s="191" t="s">
        <v>161</v>
      </c>
      <c r="AU104" s="191" t="s">
        <v>91</v>
      </c>
      <c r="AY104" s="17" t="s">
        <v>159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7" t="s">
        <v>89</v>
      </c>
      <c r="BK104" s="192">
        <f>ROUND(I104*H104,2)</f>
        <v>0</v>
      </c>
      <c r="BL104" s="17" t="s">
        <v>528</v>
      </c>
      <c r="BM104" s="191" t="s">
        <v>843</v>
      </c>
    </row>
    <row r="105" spans="1:65" s="13" customFormat="1" ht="11.25">
      <c r="B105" s="198"/>
      <c r="C105" s="199"/>
      <c r="D105" s="193" t="s">
        <v>171</v>
      </c>
      <c r="E105" s="200" t="s">
        <v>79</v>
      </c>
      <c r="F105" s="201" t="s">
        <v>844</v>
      </c>
      <c r="G105" s="199"/>
      <c r="H105" s="202">
        <v>40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171</v>
      </c>
      <c r="AU105" s="208" t="s">
        <v>91</v>
      </c>
      <c r="AV105" s="13" t="s">
        <v>91</v>
      </c>
      <c r="AW105" s="13" t="s">
        <v>42</v>
      </c>
      <c r="AX105" s="13" t="s">
        <v>89</v>
      </c>
      <c r="AY105" s="208" t="s">
        <v>159</v>
      </c>
    </row>
    <row r="106" spans="1:65" s="2" customFormat="1" ht="24.2" customHeight="1">
      <c r="A106" s="35"/>
      <c r="B106" s="36"/>
      <c r="C106" s="180" t="s">
        <v>204</v>
      </c>
      <c r="D106" s="180" t="s">
        <v>161</v>
      </c>
      <c r="E106" s="181" t="s">
        <v>845</v>
      </c>
      <c r="F106" s="182" t="s">
        <v>846</v>
      </c>
      <c r="G106" s="183" t="s">
        <v>327</v>
      </c>
      <c r="H106" s="184">
        <v>520</v>
      </c>
      <c r="I106" s="185"/>
      <c r="J106" s="186">
        <f>ROUND(I106*H106,2)</f>
        <v>0</v>
      </c>
      <c r="K106" s="182" t="s">
        <v>79</v>
      </c>
      <c r="L106" s="40"/>
      <c r="M106" s="187" t="s">
        <v>79</v>
      </c>
      <c r="N106" s="188" t="s">
        <v>51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528</v>
      </c>
      <c r="AT106" s="191" t="s">
        <v>161</v>
      </c>
      <c r="AU106" s="191" t="s">
        <v>91</v>
      </c>
      <c r="AY106" s="17" t="s">
        <v>159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89</v>
      </c>
      <c r="BK106" s="192">
        <f>ROUND(I106*H106,2)</f>
        <v>0</v>
      </c>
      <c r="BL106" s="17" t="s">
        <v>528</v>
      </c>
      <c r="BM106" s="191" t="s">
        <v>847</v>
      </c>
    </row>
    <row r="107" spans="1:65" s="13" customFormat="1" ht="11.25">
      <c r="B107" s="198"/>
      <c r="C107" s="199"/>
      <c r="D107" s="193" t="s">
        <v>171</v>
      </c>
      <c r="E107" s="200" t="s">
        <v>79</v>
      </c>
      <c r="F107" s="201" t="s">
        <v>848</v>
      </c>
      <c r="G107" s="199"/>
      <c r="H107" s="202">
        <v>520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171</v>
      </c>
      <c r="AU107" s="208" t="s">
        <v>91</v>
      </c>
      <c r="AV107" s="13" t="s">
        <v>91</v>
      </c>
      <c r="AW107" s="13" t="s">
        <v>42</v>
      </c>
      <c r="AX107" s="13" t="s">
        <v>89</v>
      </c>
      <c r="AY107" s="208" t="s">
        <v>159</v>
      </c>
    </row>
    <row r="108" spans="1:65" s="2" customFormat="1" ht="24.2" customHeight="1">
      <c r="A108" s="35"/>
      <c r="B108" s="36"/>
      <c r="C108" s="180" t="s">
        <v>189</v>
      </c>
      <c r="D108" s="180" t="s">
        <v>161</v>
      </c>
      <c r="E108" s="181" t="s">
        <v>849</v>
      </c>
      <c r="F108" s="182" t="s">
        <v>850</v>
      </c>
      <c r="G108" s="183" t="s">
        <v>327</v>
      </c>
      <c r="H108" s="184">
        <v>190</v>
      </c>
      <c r="I108" s="185"/>
      <c r="J108" s="186">
        <f>ROUND(I108*H108,2)</f>
        <v>0</v>
      </c>
      <c r="K108" s="182" t="s">
        <v>79</v>
      </c>
      <c r="L108" s="40"/>
      <c r="M108" s="187" t="s">
        <v>79</v>
      </c>
      <c r="N108" s="188" t="s">
        <v>51</v>
      </c>
      <c r="O108" s="65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528</v>
      </c>
      <c r="AT108" s="191" t="s">
        <v>161</v>
      </c>
      <c r="AU108" s="191" t="s">
        <v>91</v>
      </c>
      <c r="AY108" s="17" t="s">
        <v>159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7" t="s">
        <v>89</v>
      </c>
      <c r="BK108" s="192">
        <f>ROUND(I108*H108,2)</f>
        <v>0</v>
      </c>
      <c r="BL108" s="17" t="s">
        <v>528</v>
      </c>
      <c r="BM108" s="191" t="s">
        <v>851</v>
      </c>
    </row>
    <row r="109" spans="1:65" s="13" customFormat="1" ht="11.25">
      <c r="B109" s="198"/>
      <c r="C109" s="199"/>
      <c r="D109" s="193" t="s">
        <v>171</v>
      </c>
      <c r="E109" s="200" t="s">
        <v>79</v>
      </c>
      <c r="F109" s="201" t="s">
        <v>852</v>
      </c>
      <c r="G109" s="199"/>
      <c r="H109" s="202">
        <v>190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171</v>
      </c>
      <c r="AU109" s="208" t="s">
        <v>91</v>
      </c>
      <c r="AV109" s="13" t="s">
        <v>91</v>
      </c>
      <c r="AW109" s="13" t="s">
        <v>42</v>
      </c>
      <c r="AX109" s="13" t="s">
        <v>89</v>
      </c>
      <c r="AY109" s="208" t="s">
        <v>159</v>
      </c>
    </row>
    <row r="110" spans="1:65" s="2" customFormat="1" ht="24.2" customHeight="1">
      <c r="A110" s="35"/>
      <c r="B110" s="36"/>
      <c r="C110" s="180" t="s">
        <v>215</v>
      </c>
      <c r="D110" s="180" t="s">
        <v>161</v>
      </c>
      <c r="E110" s="181" t="s">
        <v>853</v>
      </c>
      <c r="F110" s="182" t="s">
        <v>854</v>
      </c>
      <c r="G110" s="183" t="s">
        <v>327</v>
      </c>
      <c r="H110" s="184">
        <v>60</v>
      </c>
      <c r="I110" s="185"/>
      <c r="J110" s="186">
        <f>ROUND(I110*H110,2)</f>
        <v>0</v>
      </c>
      <c r="K110" s="182" t="s">
        <v>79</v>
      </c>
      <c r="L110" s="40"/>
      <c r="M110" s="187" t="s">
        <v>79</v>
      </c>
      <c r="N110" s="188" t="s">
        <v>51</v>
      </c>
      <c r="O110" s="65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528</v>
      </c>
      <c r="AT110" s="191" t="s">
        <v>161</v>
      </c>
      <c r="AU110" s="191" t="s">
        <v>91</v>
      </c>
      <c r="AY110" s="17" t="s">
        <v>159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7" t="s">
        <v>89</v>
      </c>
      <c r="BK110" s="192">
        <f>ROUND(I110*H110,2)</f>
        <v>0</v>
      </c>
      <c r="BL110" s="17" t="s">
        <v>528</v>
      </c>
      <c r="BM110" s="191" t="s">
        <v>855</v>
      </c>
    </row>
    <row r="111" spans="1:65" s="13" customFormat="1" ht="11.25">
      <c r="B111" s="198"/>
      <c r="C111" s="199"/>
      <c r="D111" s="193" t="s">
        <v>171</v>
      </c>
      <c r="E111" s="200" t="s">
        <v>79</v>
      </c>
      <c r="F111" s="201" t="s">
        <v>856</v>
      </c>
      <c r="G111" s="199"/>
      <c r="H111" s="202">
        <v>60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171</v>
      </c>
      <c r="AU111" s="208" t="s">
        <v>91</v>
      </c>
      <c r="AV111" s="13" t="s">
        <v>91</v>
      </c>
      <c r="AW111" s="13" t="s">
        <v>42</v>
      </c>
      <c r="AX111" s="13" t="s">
        <v>89</v>
      </c>
      <c r="AY111" s="208" t="s">
        <v>159</v>
      </c>
    </row>
    <row r="112" spans="1:65" s="2" customFormat="1" ht="24.2" customHeight="1">
      <c r="A112" s="35"/>
      <c r="B112" s="36"/>
      <c r="C112" s="180" t="s">
        <v>221</v>
      </c>
      <c r="D112" s="180" t="s">
        <v>161</v>
      </c>
      <c r="E112" s="181" t="s">
        <v>857</v>
      </c>
      <c r="F112" s="182" t="s">
        <v>858</v>
      </c>
      <c r="G112" s="183" t="s">
        <v>118</v>
      </c>
      <c r="H112" s="184">
        <v>13</v>
      </c>
      <c r="I112" s="185"/>
      <c r="J112" s="186">
        <f>ROUND(I112*H112,2)</f>
        <v>0</v>
      </c>
      <c r="K112" s="182" t="s">
        <v>79</v>
      </c>
      <c r="L112" s="40"/>
      <c r="M112" s="187" t="s">
        <v>79</v>
      </c>
      <c r="N112" s="188" t="s">
        <v>51</v>
      </c>
      <c r="O112" s="65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1" t="s">
        <v>528</v>
      </c>
      <c r="AT112" s="191" t="s">
        <v>161</v>
      </c>
      <c r="AU112" s="191" t="s">
        <v>91</v>
      </c>
      <c r="AY112" s="17" t="s">
        <v>159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7" t="s">
        <v>89</v>
      </c>
      <c r="BK112" s="192">
        <f>ROUND(I112*H112,2)</f>
        <v>0</v>
      </c>
      <c r="BL112" s="17" t="s">
        <v>528</v>
      </c>
      <c r="BM112" s="191" t="s">
        <v>859</v>
      </c>
    </row>
    <row r="113" spans="1:65" s="13" customFormat="1" ht="11.25">
      <c r="B113" s="198"/>
      <c r="C113" s="199"/>
      <c r="D113" s="193" t="s">
        <v>171</v>
      </c>
      <c r="E113" s="200" t="s">
        <v>79</v>
      </c>
      <c r="F113" s="201" t="s">
        <v>860</v>
      </c>
      <c r="G113" s="199"/>
      <c r="H113" s="202">
        <v>13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171</v>
      </c>
      <c r="AU113" s="208" t="s">
        <v>91</v>
      </c>
      <c r="AV113" s="13" t="s">
        <v>91</v>
      </c>
      <c r="AW113" s="13" t="s">
        <v>42</v>
      </c>
      <c r="AX113" s="13" t="s">
        <v>89</v>
      </c>
      <c r="AY113" s="208" t="s">
        <v>159</v>
      </c>
    </row>
    <row r="114" spans="1:65" s="2" customFormat="1" ht="24.2" customHeight="1">
      <c r="A114" s="35"/>
      <c r="B114" s="36"/>
      <c r="C114" s="180" t="s">
        <v>226</v>
      </c>
      <c r="D114" s="180" t="s">
        <v>161</v>
      </c>
      <c r="E114" s="181" t="s">
        <v>861</v>
      </c>
      <c r="F114" s="182" t="s">
        <v>862</v>
      </c>
      <c r="G114" s="183" t="s">
        <v>118</v>
      </c>
      <c r="H114" s="184">
        <v>13</v>
      </c>
      <c r="I114" s="185"/>
      <c r="J114" s="186">
        <f>ROUND(I114*H114,2)</f>
        <v>0</v>
      </c>
      <c r="K114" s="182" t="s">
        <v>79</v>
      </c>
      <c r="L114" s="40"/>
      <c r="M114" s="187" t="s">
        <v>79</v>
      </c>
      <c r="N114" s="188" t="s">
        <v>51</v>
      </c>
      <c r="O114" s="65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1" t="s">
        <v>528</v>
      </c>
      <c r="AT114" s="191" t="s">
        <v>161</v>
      </c>
      <c r="AU114" s="191" t="s">
        <v>91</v>
      </c>
      <c r="AY114" s="17" t="s">
        <v>159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7" t="s">
        <v>89</v>
      </c>
      <c r="BK114" s="192">
        <f>ROUND(I114*H114,2)</f>
        <v>0</v>
      </c>
      <c r="BL114" s="17" t="s">
        <v>528</v>
      </c>
      <c r="BM114" s="191" t="s">
        <v>863</v>
      </c>
    </row>
    <row r="115" spans="1:65" s="13" customFormat="1" ht="11.25">
      <c r="B115" s="198"/>
      <c r="C115" s="199"/>
      <c r="D115" s="193" t="s">
        <v>171</v>
      </c>
      <c r="E115" s="200" t="s">
        <v>79</v>
      </c>
      <c r="F115" s="201" t="s">
        <v>860</v>
      </c>
      <c r="G115" s="199"/>
      <c r="H115" s="202">
        <v>13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171</v>
      </c>
      <c r="AU115" s="208" t="s">
        <v>91</v>
      </c>
      <c r="AV115" s="13" t="s">
        <v>91</v>
      </c>
      <c r="AW115" s="13" t="s">
        <v>42</v>
      </c>
      <c r="AX115" s="13" t="s">
        <v>89</v>
      </c>
      <c r="AY115" s="208" t="s">
        <v>159</v>
      </c>
    </row>
    <row r="116" spans="1:65" s="2" customFormat="1" ht="14.45" customHeight="1">
      <c r="A116" s="35"/>
      <c r="B116" s="36"/>
      <c r="C116" s="180" t="s">
        <v>231</v>
      </c>
      <c r="D116" s="180" t="s">
        <v>161</v>
      </c>
      <c r="E116" s="181" t="s">
        <v>864</v>
      </c>
      <c r="F116" s="182" t="s">
        <v>865</v>
      </c>
      <c r="G116" s="183" t="s">
        <v>118</v>
      </c>
      <c r="H116" s="184">
        <v>13</v>
      </c>
      <c r="I116" s="185"/>
      <c r="J116" s="186">
        <f>ROUND(I116*H116,2)</f>
        <v>0</v>
      </c>
      <c r="K116" s="182" t="s">
        <v>79</v>
      </c>
      <c r="L116" s="40"/>
      <c r="M116" s="187" t="s">
        <v>79</v>
      </c>
      <c r="N116" s="188" t="s">
        <v>51</v>
      </c>
      <c r="O116" s="65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1" t="s">
        <v>528</v>
      </c>
      <c r="AT116" s="191" t="s">
        <v>161</v>
      </c>
      <c r="AU116" s="191" t="s">
        <v>91</v>
      </c>
      <c r="AY116" s="17" t="s">
        <v>159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7" t="s">
        <v>89</v>
      </c>
      <c r="BK116" s="192">
        <f>ROUND(I116*H116,2)</f>
        <v>0</v>
      </c>
      <c r="BL116" s="17" t="s">
        <v>528</v>
      </c>
      <c r="BM116" s="191" t="s">
        <v>866</v>
      </c>
    </row>
    <row r="117" spans="1:65" s="13" customFormat="1" ht="11.25">
      <c r="B117" s="198"/>
      <c r="C117" s="199"/>
      <c r="D117" s="193" t="s">
        <v>171</v>
      </c>
      <c r="E117" s="200" t="s">
        <v>79</v>
      </c>
      <c r="F117" s="201" t="s">
        <v>860</v>
      </c>
      <c r="G117" s="199"/>
      <c r="H117" s="202">
        <v>13</v>
      </c>
      <c r="I117" s="203"/>
      <c r="J117" s="199"/>
      <c r="K117" s="199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171</v>
      </c>
      <c r="AU117" s="208" t="s">
        <v>91</v>
      </c>
      <c r="AV117" s="13" t="s">
        <v>91</v>
      </c>
      <c r="AW117" s="13" t="s">
        <v>42</v>
      </c>
      <c r="AX117" s="13" t="s">
        <v>89</v>
      </c>
      <c r="AY117" s="208" t="s">
        <v>159</v>
      </c>
    </row>
    <row r="118" spans="1:65" s="2" customFormat="1" ht="14.45" customHeight="1">
      <c r="A118" s="35"/>
      <c r="B118" s="36"/>
      <c r="C118" s="180" t="s">
        <v>237</v>
      </c>
      <c r="D118" s="180" t="s">
        <v>161</v>
      </c>
      <c r="E118" s="181" t="s">
        <v>867</v>
      </c>
      <c r="F118" s="182" t="s">
        <v>868</v>
      </c>
      <c r="G118" s="183" t="s">
        <v>118</v>
      </c>
      <c r="H118" s="184">
        <v>13</v>
      </c>
      <c r="I118" s="185"/>
      <c r="J118" s="186">
        <f>ROUND(I118*H118,2)</f>
        <v>0</v>
      </c>
      <c r="K118" s="182" t="s">
        <v>79</v>
      </c>
      <c r="L118" s="40"/>
      <c r="M118" s="187" t="s">
        <v>79</v>
      </c>
      <c r="N118" s="188" t="s">
        <v>51</v>
      </c>
      <c r="O118" s="65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1" t="s">
        <v>528</v>
      </c>
      <c r="AT118" s="191" t="s">
        <v>161</v>
      </c>
      <c r="AU118" s="191" t="s">
        <v>91</v>
      </c>
      <c r="AY118" s="17" t="s">
        <v>159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7" t="s">
        <v>89</v>
      </c>
      <c r="BK118" s="192">
        <f>ROUND(I118*H118,2)</f>
        <v>0</v>
      </c>
      <c r="BL118" s="17" t="s">
        <v>528</v>
      </c>
      <c r="BM118" s="191" t="s">
        <v>869</v>
      </c>
    </row>
    <row r="119" spans="1:65" s="13" customFormat="1" ht="11.25">
      <c r="B119" s="198"/>
      <c r="C119" s="199"/>
      <c r="D119" s="193" t="s">
        <v>171</v>
      </c>
      <c r="E119" s="200" t="s">
        <v>79</v>
      </c>
      <c r="F119" s="201" t="s">
        <v>860</v>
      </c>
      <c r="G119" s="199"/>
      <c r="H119" s="202">
        <v>13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171</v>
      </c>
      <c r="AU119" s="208" t="s">
        <v>91</v>
      </c>
      <c r="AV119" s="13" t="s">
        <v>91</v>
      </c>
      <c r="AW119" s="13" t="s">
        <v>42</v>
      </c>
      <c r="AX119" s="13" t="s">
        <v>89</v>
      </c>
      <c r="AY119" s="208" t="s">
        <v>159</v>
      </c>
    </row>
    <row r="120" spans="1:65" s="2" customFormat="1" ht="14.45" customHeight="1">
      <c r="A120" s="35"/>
      <c r="B120" s="36"/>
      <c r="C120" s="180" t="s">
        <v>243</v>
      </c>
      <c r="D120" s="180" t="s">
        <v>161</v>
      </c>
      <c r="E120" s="181" t="s">
        <v>870</v>
      </c>
      <c r="F120" s="182" t="s">
        <v>871</v>
      </c>
      <c r="G120" s="183" t="s">
        <v>327</v>
      </c>
      <c r="H120" s="184">
        <v>15</v>
      </c>
      <c r="I120" s="185"/>
      <c r="J120" s="186">
        <f>ROUND(I120*H120,2)</f>
        <v>0</v>
      </c>
      <c r="K120" s="182" t="s">
        <v>79</v>
      </c>
      <c r="L120" s="40"/>
      <c r="M120" s="187" t="s">
        <v>79</v>
      </c>
      <c r="N120" s="188" t="s">
        <v>51</v>
      </c>
      <c r="O120" s="65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1" t="s">
        <v>528</v>
      </c>
      <c r="AT120" s="191" t="s">
        <v>161</v>
      </c>
      <c r="AU120" s="191" t="s">
        <v>91</v>
      </c>
      <c r="AY120" s="17" t="s">
        <v>159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7" t="s">
        <v>89</v>
      </c>
      <c r="BK120" s="192">
        <f>ROUND(I120*H120,2)</f>
        <v>0</v>
      </c>
      <c r="BL120" s="17" t="s">
        <v>528</v>
      </c>
      <c r="BM120" s="191" t="s">
        <v>872</v>
      </c>
    </row>
    <row r="121" spans="1:65" s="13" customFormat="1" ht="11.25">
      <c r="B121" s="198"/>
      <c r="C121" s="199"/>
      <c r="D121" s="193" t="s">
        <v>171</v>
      </c>
      <c r="E121" s="200" t="s">
        <v>79</v>
      </c>
      <c r="F121" s="201" t="s">
        <v>873</v>
      </c>
      <c r="G121" s="199"/>
      <c r="H121" s="202">
        <v>15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171</v>
      </c>
      <c r="AU121" s="208" t="s">
        <v>91</v>
      </c>
      <c r="AV121" s="13" t="s">
        <v>91</v>
      </c>
      <c r="AW121" s="13" t="s">
        <v>42</v>
      </c>
      <c r="AX121" s="13" t="s">
        <v>89</v>
      </c>
      <c r="AY121" s="208" t="s">
        <v>159</v>
      </c>
    </row>
    <row r="122" spans="1:65" s="2" customFormat="1" ht="14.45" customHeight="1">
      <c r="A122" s="35"/>
      <c r="B122" s="36"/>
      <c r="C122" s="180" t="s">
        <v>8</v>
      </c>
      <c r="D122" s="180" t="s">
        <v>161</v>
      </c>
      <c r="E122" s="181" t="s">
        <v>874</v>
      </c>
      <c r="F122" s="182" t="s">
        <v>875</v>
      </c>
      <c r="G122" s="183" t="s">
        <v>181</v>
      </c>
      <c r="H122" s="184">
        <v>20</v>
      </c>
      <c r="I122" s="185"/>
      <c r="J122" s="186">
        <f>ROUND(I122*H122,2)</f>
        <v>0</v>
      </c>
      <c r="K122" s="182" t="s">
        <v>79</v>
      </c>
      <c r="L122" s="40"/>
      <c r="M122" s="187" t="s">
        <v>79</v>
      </c>
      <c r="N122" s="188" t="s">
        <v>51</v>
      </c>
      <c r="O122" s="65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1" t="s">
        <v>528</v>
      </c>
      <c r="AT122" s="191" t="s">
        <v>161</v>
      </c>
      <c r="AU122" s="191" t="s">
        <v>91</v>
      </c>
      <c r="AY122" s="17" t="s">
        <v>159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7" t="s">
        <v>89</v>
      </c>
      <c r="BK122" s="192">
        <f>ROUND(I122*H122,2)</f>
        <v>0</v>
      </c>
      <c r="BL122" s="17" t="s">
        <v>528</v>
      </c>
      <c r="BM122" s="191" t="s">
        <v>876</v>
      </c>
    </row>
    <row r="123" spans="1:65" s="13" customFormat="1" ht="11.25">
      <c r="B123" s="198"/>
      <c r="C123" s="199"/>
      <c r="D123" s="193" t="s">
        <v>171</v>
      </c>
      <c r="E123" s="200" t="s">
        <v>79</v>
      </c>
      <c r="F123" s="201" t="s">
        <v>877</v>
      </c>
      <c r="G123" s="199"/>
      <c r="H123" s="202">
        <v>20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171</v>
      </c>
      <c r="AU123" s="208" t="s">
        <v>91</v>
      </c>
      <c r="AV123" s="13" t="s">
        <v>91</v>
      </c>
      <c r="AW123" s="13" t="s">
        <v>42</v>
      </c>
      <c r="AX123" s="13" t="s">
        <v>89</v>
      </c>
      <c r="AY123" s="208" t="s">
        <v>159</v>
      </c>
    </row>
    <row r="124" spans="1:65" s="2" customFormat="1" ht="24.2" customHeight="1">
      <c r="A124" s="35"/>
      <c r="B124" s="36"/>
      <c r="C124" s="180" t="s">
        <v>254</v>
      </c>
      <c r="D124" s="180" t="s">
        <v>161</v>
      </c>
      <c r="E124" s="181" t="s">
        <v>878</v>
      </c>
      <c r="F124" s="182" t="s">
        <v>879</v>
      </c>
      <c r="G124" s="183" t="s">
        <v>488</v>
      </c>
      <c r="H124" s="184">
        <v>24</v>
      </c>
      <c r="I124" s="185"/>
      <c r="J124" s="186">
        <f>ROUND(I124*H124,2)</f>
        <v>0</v>
      </c>
      <c r="K124" s="182" t="s">
        <v>79</v>
      </c>
      <c r="L124" s="40"/>
      <c r="M124" s="187" t="s">
        <v>79</v>
      </c>
      <c r="N124" s="188" t="s">
        <v>51</v>
      </c>
      <c r="O124" s="65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528</v>
      </c>
      <c r="AT124" s="191" t="s">
        <v>161</v>
      </c>
      <c r="AU124" s="191" t="s">
        <v>91</v>
      </c>
      <c r="AY124" s="17" t="s">
        <v>159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7" t="s">
        <v>89</v>
      </c>
      <c r="BK124" s="192">
        <f>ROUND(I124*H124,2)</f>
        <v>0</v>
      </c>
      <c r="BL124" s="17" t="s">
        <v>528</v>
      </c>
      <c r="BM124" s="191" t="s">
        <v>880</v>
      </c>
    </row>
    <row r="125" spans="1:65" s="13" customFormat="1" ht="11.25">
      <c r="B125" s="198"/>
      <c r="C125" s="199"/>
      <c r="D125" s="193" t="s">
        <v>171</v>
      </c>
      <c r="E125" s="200" t="s">
        <v>79</v>
      </c>
      <c r="F125" s="201" t="s">
        <v>881</v>
      </c>
      <c r="G125" s="199"/>
      <c r="H125" s="202">
        <v>24</v>
      </c>
      <c r="I125" s="203"/>
      <c r="J125" s="199"/>
      <c r="K125" s="199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171</v>
      </c>
      <c r="AU125" s="208" t="s">
        <v>91</v>
      </c>
      <c r="AV125" s="13" t="s">
        <v>91</v>
      </c>
      <c r="AW125" s="13" t="s">
        <v>42</v>
      </c>
      <c r="AX125" s="13" t="s">
        <v>89</v>
      </c>
      <c r="AY125" s="208" t="s">
        <v>159</v>
      </c>
    </row>
    <row r="126" spans="1:65" s="12" customFormat="1" ht="22.9" customHeight="1">
      <c r="B126" s="164"/>
      <c r="C126" s="165"/>
      <c r="D126" s="166" t="s">
        <v>80</v>
      </c>
      <c r="E126" s="178" t="s">
        <v>882</v>
      </c>
      <c r="F126" s="178" t="s">
        <v>883</v>
      </c>
      <c r="G126" s="165"/>
      <c r="H126" s="165"/>
      <c r="I126" s="168"/>
      <c r="J126" s="179">
        <f>BK126</f>
        <v>0</v>
      </c>
      <c r="K126" s="165"/>
      <c r="L126" s="170"/>
      <c r="M126" s="171"/>
      <c r="N126" s="172"/>
      <c r="O126" s="172"/>
      <c r="P126" s="173">
        <f>SUM(P127:P140)</f>
        <v>0</v>
      </c>
      <c r="Q126" s="172"/>
      <c r="R126" s="173">
        <f>SUM(R127:R140)</f>
        <v>0</v>
      </c>
      <c r="S126" s="172"/>
      <c r="T126" s="174">
        <f>SUM(T127:T140)</f>
        <v>0</v>
      </c>
      <c r="AR126" s="175" t="s">
        <v>178</v>
      </c>
      <c r="AT126" s="176" t="s">
        <v>80</v>
      </c>
      <c r="AU126" s="176" t="s">
        <v>89</v>
      </c>
      <c r="AY126" s="175" t="s">
        <v>159</v>
      </c>
      <c r="BK126" s="177">
        <f>SUM(BK127:BK140)</f>
        <v>0</v>
      </c>
    </row>
    <row r="127" spans="1:65" s="2" customFormat="1" ht="24.2" customHeight="1">
      <c r="A127" s="35"/>
      <c r="B127" s="36"/>
      <c r="C127" s="180" t="s">
        <v>260</v>
      </c>
      <c r="D127" s="180" t="s">
        <v>161</v>
      </c>
      <c r="E127" s="181" t="s">
        <v>884</v>
      </c>
      <c r="F127" s="182" t="s">
        <v>885</v>
      </c>
      <c r="G127" s="183" t="s">
        <v>488</v>
      </c>
      <c r="H127" s="184">
        <v>24</v>
      </c>
      <c r="I127" s="185"/>
      <c r="J127" s="186">
        <f>ROUND(I127*H127,2)</f>
        <v>0</v>
      </c>
      <c r="K127" s="182" t="s">
        <v>79</v>
      </c>
      <c r="L127" s="40"/>
      <c r="M127" s="187" t="s">
        <v>79</v>
      </c>
      <c r="N127" s="188" t="s">
        <v>51</v>
      </c>
      <c r="O127" s="65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1" t="s">
        <v>528</v>
      </c>
      <c r="AT127" s="191" t="s">
        <v>161</v>
      </c>
      <c r="AU127" s="191" t="s">
        <v>91</v>
      </c>
      <c r="AY127" s="17" t="s">
        <v>159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7" t="s">
        <v>89</v>
      </c>
      <c r="BK127" s="192">
        <f>ROUND(I127*H127,2)</f>
        <v>0</v>
      </c>
      <c r="BL127" s="17" t="s">
        <v>528</v>
      </c>
      <c r="BM127" s="191" t="s">
        <v>886</v>
      </c>
    </row>
    <row r="128" spans="1:65" s="13" customFormat="1" ht="11.25">
      <c r="B128" s="198"/>
      <c r="C128" s="199"/>
      <c r="D128" s="193" t="s">
        <v>171</v>
      </c>
      <c r="E128" s="200" t="s">
        <v>79</v>
      </c>
      <c r="F128" s="201" t="s">
        <v>881</v>
      </c>
      <c r="G128" s="199"/>
      <c r="H128" s="202">
        <v>24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171</v>
      </c>
      <c r="AU128" s="208" t="s">
        <v>91</v>
      </c>
      <c r="AV128" s="13" t="s">
        <v>91</v>
      </c>
      <c r="AW128" s="13" t="s">
        <v>42</v>
      </c>
      <c r="AX128" s="13" t="s">
        <v>89</v>
      </c>
      <c r="AY128" s="208" t="s">
        <v>159</v>
      </c>
    </row>
    <row r="129" spans="1:65" s="2" customFormat="1" ht="24.2" customHeight="1">
      <c r="A129" s="35"/>
      <c r="B129" s="36"/>
      <c r="C129" s="180" t="s">
        <v>265</v>
      </c>
      <c r="D129" s="180" t="s">
        <v>161</v>
      </c>
      <c r="E129" s="181" t="s">
        <v>887</v>
      </c>
      <c r="F129" s="182" t="s">
        <v>888</v>
      </c>
      <c r="G129" s="183" t="s">
        <v>488</v>
      </c>
      <c r="H129" s="184">
        <v>23</v>
      </c>
      <c r="I129" s="185"/>
      <c r="J129" s="186">
        <f>ROUND(I129*H129,2)</f>
        <v>0</v>
      </c>
      <c r="K129" s="182" t="s">
        <v>79</v>
      </c>
      <c r="L129" s="40"/>
      <c r="M129" s="187" t="s">
        <v>79</v>
      </c>
      <c r="N129" s="188" t="s">
        <v>51</v>
      </c>
      <c r="O129" s="65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1" t="s">
        <v>528</v>
      </c>
      <c r="AT129" s="191" t="s">
        <v>161</v>
      </c>
      <c r="AU129" s="191" t="s">
        <v>91</v>
      </c>
      <c r="AY129" s="17" t="s">
        <v>159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7" t="s">
        <v>89</v>
      </c>
      <c r="BK129" s="192">
        <f>ROUND(I129*H129,2)</f>
        <v>0</v>
      </c>
      <c r="BL129" s="17" t="s">
        <v>528</v>
      </c>
      <c r="BM129" s="191" t="s">
        <v>889</v>
      </c>
    </row>
    <row r="130" spans="1:65" s="13" customFormat="1" ht="11.25">
      <c r="B130" s="198"/>
      <c r="C130" s="199"/>
      <c r="D130" s="193" t="s">
        <v>171</v>
      </c>
      <c r="E130" s="200" t="s">
        <v>79</v>
      </c>
      <c r="F130" s="201" t="s">
        <v>890</v>
      </c>
      <c r="G130" s="199"/>
      <c r="H130" s="202">
        <v>23</v>
      </c>
      <c r="I130" s="203"/>
      <c r="J130" s="199"/>
      <c r="K130" s="199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171</v>
      </c>
      <c r="AU130" s="208" t="s">
        <v>91</v>
      </c>
      <c r="AV130" s="13" t="s">
        <v>91</v>
      </c>
      <c r="AW130" s="13" t="s">
        <v>42</v>
      </c>
      <c r="AX130" s="13" t="s">
        <v>89</v>
      </c>
      <c r="AY130" s="208" t="s">
        <v>159</v>
      </c>
    </row>
    <row r="131" spans="1:65" s="2" customFormat="1" ht="24.2" customHeight="1">
      <c r="A131" s="35"/>
      <c r="B131" s="36"/>
      <c r="C131" s="180" t="s">
        <v>273</v>
      </c>
      <c r="D131" s="180" t="s">
        <v>161</v>
      </c>
      <c r="E131" s="181" t="s">
        <v>891</v>
      </c>
      <c r="F131" s="182" t="s">
        <v>892</v>
      </c>
      <c r="G131" s="183" t="s">
        <v>488</v>
      </c>
      <c r="H131" s="184">
        <v>1</v>
      </c>
      <c r="I131" s="185"/>
      <c r="J131" s="186">
        <f>ROUND(I131*H131,2)</f>
        <v>0</v>
      </c>
      <c r="K131" s="182" t="s">
        <v>79</v>
      </c>
      <c r="L131" s="40"/>
      <c r="M131" s="187" t="s">
        <v>79</v>
      </c>
      <c r="N131" s="188" t="s">
        <v>51</v>
      </c>
      <c r="O131" s="65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1" t="s">
        <v>528</v>
      </c>
      <c r="AT131" s="191" t="s">
        <v>161</v>
      </c>
      <c r="AU131" s="191" t="s">
        <v>91</v>
      </c>
      <c r="AY131" s="17" t="s">
        <v>159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7" t="s">
        <v>89</v>
      </c>
      <c r="BK131" s="192">
        <f>ROUND(I131*H131,2)</f>
        <v>0</v>
      </c>
      <c r="BL131" s="17" t="s">
        <v>528</v>
      </c>
      <c r="BM131" s="191" t="s">
        <v>893</v>
      </c>
    </row>
    <row r="132" spans="1:65" s="13" customFormat="1" ht="11.25">
      <c r="B132" s="198"/>
      <c r="C132" s="199"/>
      <c r="D132" s="193" t="s">
        <v>171</v>
      </c>
      <c r="E132" s="200" t="s">
        <v>79</v>
      </c>
      <c r="F132" s="201" t="s">
        <v>894</v>
      </c>
      <c r="G132" s="199"/>
      <c r="H132" s="202">
        <v>1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171</v>
      </c>
      <c r="AU132" s="208" t="s">
        <v>91</v>
      </c>
      <c r="AV132" s="13" t="s">
        <v>91</v>
      </c>
      <c r="AW132" s="13" t="s">
        <v>42</v>
      </c>
      <c r="AX132" s="13" t="s">
        <v>89</v>
      </c>
      <c r="AY132" s="208" t="s">
        <v>159</v>
      </c>
    </row>
    <row r="133" spans="1:65" s="2" customFormat="1" ht="24.2" customHeight="1">
      <c r="A133" s="35"/>
      <c r="B133" s="36"/>
      <c r="C133" s="180" t="s">
        <v>278</v>
      </c>
      <c r="D133" s="180" t="s">
        <v>161</v>
      </c>
      <c r="E133" s="181" t="s">
        <v>895</v>
      </c>
      <c r="F133" s="182" t="s">
        <v>896</v>
      </c>
      <c r="G133" s="183" t="s">
        <v>488</v>
      </c>
      <c r="H133" s="184">
        <v>9</v>
      </c>
      <c r="I133" s="185"/>
      <c r="J133" s="186">
        <f>ROUND(I133*H133,2)</f>
        <v>0</v>
      </c>
      <c r="K133" s="182" t="s">
        <v>79</v>
      </c>
      <c r="L133" s="40"/>
      <c r="M133" s="187" t="s">
        <v>79</v>
      </c>
      <c r="N133" s="188" t="s">
        <v>51</v>
      </c>
      <c r="O133" s="65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1" t="s">
        <v>528</v>
      </c>
      <c r="AT133" s="191" t="s">
        <v>161</v>
      </c>
      <c r="AU133" s="191" t="s">
        <v>91</v>
      </c>
      <c r="AY133" s="17" t="s">
        <v>159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7" t="s">
        <v>89</v>
      </c>
      <c r="BK133" s="192">
        <f>ROUND(I133*H133,2)</f>
        <v>0</v>
      </c>
      <c r="BL133" s="17" t="s">
        <v>528</v>
      </c>
      <c r="BM133" s="191" t="s">
        <v>897</v>
      </c>
    </row>
    <row r="134" spans="1:65" s="13" customFormat="1" ht="11.25">
      <c r="B134" s="198"/>
      <c r="C134" s="199"/>
      <c r="D134" s="193" t="s">
        <v>171</v>
      </c>
      <c r="E134" s="200" t="s">
        <v>79</v>
      </c>
      <c r="F134" s="201" t="s">
        <v>898</v>
      </c>
      <c r="G134" s="199"/>
      <c r="H134" s="202">
        <v>9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171</v>
      </c>
      <c r="AU134" s="208" t="s">
        <v>91</v>
      </c>
      <c r="AV134" s="13" t="s">
        <v>91</v>
      </c>
      <c r="AW134" s="13" t="s">
        <v>42</v>
      </c>
      <c r="AX134" s="13" t="s">
        <v>89</v>
      </c>
      <c r="AY134" s="208" t="s">
        <v>159</v>
      </c>
    </row>
    <row r="135" spans="1:65" s="2" customFormat="1" ht="24.2" customHeight="1">
      <c r="A135" s="35"/>
      <c r="B135" s="36"/>
      <c r="C135" s="180" t="s">
        <v>7</v>
      </c>
      <c r="D135" s="180" t="s">
        <v>161</v>
      </c>
      <c r="E135" s="181" t="s">
        <v>899</v>
      </c>
      <c r="F135" s="182" t="s">
        <v>900</v>
      </c>
      <c r="G135" s="183" t="s">
        <v>488</v>
      </c>
      <c r="H135" s="184">
        <v>7</v>
      </c>
      <c r="I135" s="185"/>
      <c r="J135" s="186">
        <f>ROUND(I135*H135,2)</f>
        <v>0</v>
      </c>
      <c r="K135" s="182" t="s">
        <v>79</v>
      </c>
      <c r="L135" s="40"/>
      <c r="M135" s="187" t="s">
        <v>79</v>
      </c>
      <c r="N135" s="188" t="s">
        <v>51</v>
      </c>
      <c r="O135" s="65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1" t="s">
        <v>528</v>
      </c>
      <c r="AT135" s="191" t="s">
        <v>161</v>
      </c>
      <c r="AU135" s="191" t="s">
        <v>91</v>
      </c>
      <c r="AY135" s="17" t="s">
        <v>159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7" t="s">
        <v>89</v>
      </c>
      <c r="BK135" s="192">
        <f>ROUND(I135*H135,2)</f>
        <v>0</v>
      </c>
      <c r="BL135" s="17" t="s">
        <v>528</v>
      </c>
      <c r="BM135" s="191" t="s">
        <v>901</v>
      </c>
    </row>
    <row r="136" spans="1:65" s="13" customFormat="1" ht="11.25">
      <c r="B136" s="198"/>
      <c r="C136" s="199"/>
      <c r="D136" s="193" t="s">
        <v>171</v>
      </c>
      <c r="E136" s="200" t="s">
        <v>79</v>
      </c>
      <c r="F136" s="201" t="s">
        <v>902</v>
      </c>
      <c r="G136" s="199"/>
      <c r="H136" s="202">
        <v>7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171</v>
      </c>
      <c r="AU136" s="208" t="s">
        <v>91</v>
      </c>
      <c r="AV136" s="13" t="s">
        <v>91</v>
      </c>
      <c r="AW136" s="13" t="s">
        <v>42</v>
      </c>
      <c r="AX136" s="13" t="s">
        <v>89</v>
      </c>
      <c r="AY136" s="208" t="s">
        <v>159</v>
      </c>
    </row>
    <row r="137" spans="1:65" s="2" customFormat="1" ht="24.2" customHeight="1">
      <c r="A137" s="35"/>
      <c r="B137" s="36"/>
      <c r="C137" s="180" t="s">
        <v>289</v>
      </c>
      <c r="D137" s="180" t="s">
        <v>161</v>
      </c>
      <c r="E137" s="181" t="s">
        <v>903</v>
      </c>
      <c r="F137" s="182" t="s">
        <v>904</v>
      </c>
      <c r="G137" s="183" t="s">
        <v>488</v>
      </c>
      <c r="H137" s="184">
        <v>9</v>
      </c>
      <c r="I137" s="185"/>
      <c r="J137" s="186">
        <f>ROUND(I137*H137,2)</f>
        <v>0</v>
      </c>
      <c r="K137" s="182" t="s">
        <v>79</v>
      </c>
      <c r="L137" s="40"/>
      <c r="M137" s="187" t="s">
        <v>79</v>
      </c>
      <c r="N137" s="188" t="s">
        <v>51</v>
      </c>
      <c r="O137" s="65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1" t="s">
        <v>528</v>
      </c>
      <c r="AT137" s="191" t="s">
        <v>161</v>
      </c>
      <c r="AU137" s="191" t="s">
        <v>91</v>
      </c>
      <c r="AY137" s="17" t="s">
        <v>159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7" t="s">
        <v>89</v>
      </c>
      <c r="BK137" s="192">
        <f>ROUND(I137*H137,2)</f>
        <v>0</v>
      </c>
      <c r="BL137" s="17" t="s">
        <v>528</v>
      </c>
      <c r="BM137" s="191" t="s">
        <v>905</v>
      </c>
    </row>
    <row r="138" spans="1:65" s="13" customFormat="1" ht="11.25">
      <c r="B138" s="198"/>
      <c r="C138" s="199"/>
      <c r="D138" s="193" t="s">
        <v>171</v>
      </c>
      <c r="E138" s="200" t="s">
        <v>79</v>
      </c>
      <c r="F138" s="201" t="s">
        <v>898</v>
      </c>
      <c r="G138" s="199"/>
      <c r="H138" s="202">
        <v>9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171</v>
      </c>
      <c r="AU138" s="208" t="s">
        <v>91</v>
      </c>
      <c r="AV138" s="13" t="s">
        <v>91</v>
      </c>
      <c r="AW138" s="13" t="s">
        <v>42</v>
      </c>
      <c r="AX138" s="13" t="s">
        <v>89</v>
      </c>
      <c r="AY138" s="208" t="s">
        <v>159</v>
      </c>
    </row>
    <row r="139" spans="1:65" s="2" customFormat="1" ht="14.45" customHeight="1">
      <c r="A139" s="35"/>
      <c r="B139" s="36"/>
      <c r="C139" s="180" t="s">
        <v>294</v>
      </c>
      <c r="D139" s="180" t="s">
        <v>161</v>
      </c>
      <c r="E139" s="181" t="s">
        <v>906</v>
      </c>
      <c r="F139" s="182" t="s">
        <v>907</v>
      </c>
      <c r="G139" s="183" t="s">
        <v>118</v>
      </c>
      <c r="H139" s="184">
        <v>24</v>
      </c>
      <c r="I139" s="185"/>
      <c r="J139" s="186">
        <f>ROUND(I139*H139,2)</f>
        <v>0</v>
      </c>
      <c r="K139" s="182" t="s">
        <v>79</v>
      </c>
      <c r="L139" s="40"/>
      <c r="M139" s="187" t="s">
        <v>79</v>
      </c>
      <c r="N139" s="188" t="s">
        <v>51</v>
      </c>
      <c r="O139" s="65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1" t="s">
        <v>528</v>
      </c>
      <c r="AT139" s="191" t="s">
        <v>161</v>
      </c>
      <c r="AU139" s="191" t="s">
        <v>91</v>
      </c>
      <c r="AY139" s="17" t="s">
        <v>159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7" t="s">
        <v>89</v>
      </c>
      <c r="BK139" s="192">
        <f>ROUND(I139*H139,2)</f>
        <v>0</v>
      </c>
      <c r="BL139" s="17" t="s">
        <v>528</v>
      </c>
      <c r="BM139" s="191" t="s">
        <v>908</v>
      </c>
    </row>
    <row r="140" spans="1:65" s="13" customFormat="1" ht="11.25">
      <c r="B140" s="198"/>
      <c r="C140" s="199"/>
      <c r="D140" s="193" t="s">
        <v>171</v>
      </c>
      <c r="E140" s="200" t="s">
        <v>79</v>
      </c>
      <c r="F140" s="201" t="s">
        <v>909</v>
      </c>
      <c r="G140" s="199"/>
      <c r="H140" s="202">
        <v>24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171</v>
      </c>
      <c r="AU140" s="208" t="s">
        <v>91</v>
      </c>
      <c r="AV140" s="13" t="s">
        <v>91</v>
      </c>
      <c r="AW140" s="13" t="s">
        <v>42</v>
      </c>
      <c r="AX140" s="13" t="s">
        <v>89</v>
      </c>
      <c r="AY140" s="208" t="s">
        <v>159</v>
      </c>
    </row>
    <row r="141" spans="1:65" s="12" customFormat="1" ht="22.9" customHeight="1">
      <c r="B141" s="164"/>
      <c r="C141" s="165"/>
      <c r="D141" s="166" t="s">
        <v>80</v>
      </c>
      <c r="E141" s="178" t="s">
        <v>910</v>
      </c>
      <c r="F141" s="178" t="s">
        <v>911</v>
      </c>
      <c r="G141" s="165"/>
      <c r="H141" s="165"/>
      <c r="I141" s="168"/>
      <c r="J141" s="179">
        <f>BK141</f>
        <v>0</v>
      </c>
      <c r="K141" s="165"/>
      <c r="L141" s="170"/>
      <c r="M141" s="171"/>
      <c r="N141" s="172"/>
      <c r="O141" s="172"/>
      <c r="P141" s="173">
        <f>SUM(P142:P147)</f>
        <v>0</v>
      </c>
      <c r="Q141" s="172"/>
      <c r="R141" s="173">
        <f>SUM(R142:R147)</f>
        <v>0</v>
      </c>
      <c r="S141" s="172"/>
      <c r="T141" s="174">
        <f>SUM(T142:T147)</f>
        <v>0</v>
      </c>
      <c r="AR141" s="175" t="s">
        <v>178</v>
      </c>
      <c r="AT141" s="176" t="s">
        <v>80</v>
      </c>
      <c r="AU141" s="176" t="s">
        <v>89</v>
      </c>
      <c r="AY141" s="175" t="s">
        <v>159</v>
      </c>
      <c r="BK141" s="177">
        <f>SUM(BK142:BK147)</f>
        <v>0</v>
      </c>
    </row>
    <row r="142" spans="1:65" s="2" customFormat="1" ht="14.45" customHeight="1">
      <c r="A142" s="35"/>
      <c r="B142" s="36"/>
      <c r="C142" s="180" t="s">
        <v>300</v>
      </c>
      <c r="D142" s="180" t="s">
        <v>161</v>
      </c>
      <c r="E142" s="181" t="s">
        <v>912</v>
      </c>
      <c r="F142" s="182" t="s">
        <v>913</v>
      </c>
      <c r="G142" s="183" t="s">
        <v>488</v>
      </c>
      <c r="H142" s="184">
        <v>21</v>
      </c>
      <c r="I142" s="185"/>
      <c r="J142" s="186">
        <f>ROUND(I142*H142,2)</f>
        <v>0</v>
      </c>
      <c r="K142" s="182" t="s">
        <v>79</v>
      </c>
      <c r="L142" s="40"/>
      <c r="M142" s="187" t="s">
        <v>79</v>
      </c>
      <c r="N142" s="188" t="s">
        <v>51</v>
      </c>
      <c r="O142" s="65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1" t="s">
        <v>528</v>
      </c>
      <c r="AT142" s="191" t="s">
        <v>161</v>
      </c>
      <c r="AU142" s="191" t="s">
        <v>91</v>
      </c>
      <c r="AY142" s="17" t="s">
        <v>159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7" t="s">
        <v>89</v>
      </c>
      <c r="BK142" s="192">
        <f>ROUND(I142*H142,2)</f>
        <v>0</v>
      </c>
      <c r="BL142" s="17" t="s">
        <v>528</v>
      </c>
      <c r="BM142" s="191" t="s">
        <v>914</v>
      </c>
    </row>
    <row r="143" spans="1:65" s="13" customFormat="1" ht="11.25">
      <c r="B143" s="198"/>
      <c r="C143" s="199"/>
      <c r="D143" s="193" t="s">
        <v>171</v>
      </c>
      <c r="E143" s="200" t="s">
        <v>79</v>
      </c>
      <c r="F143" s="201" t="s">
        <v>915</v>
      </c>
      <c r="G143" s="199"/>
      <c r="H143" s="202">
        <v>21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171</v>
      </c>
      <c r="AU143" s="208" t="s">
        <v>91</v>
      </c>
      <c r="AV143" s="13" t="s">
        <v>91</v>
      </c>
      <c r="AW143" s="13" t="s">
        <v>42</v>
      </c>
      <c r="AX143" s="13" t="s">
        <v>89</v>
      </c>
      <c r="AY143" s="208" t="s">
        <v>159</v>
      </c>
    </row>
    <row r="144" spans="1:65" s="2" customFormat="1" ht="14.45" customHeight="1">
      <c r="A144" s="35"/>
      <c r="B144" s="36"/>
      <c r="C144" s="180" t="s">
        <v>306</v>
      </c>
      <c r="D144" s="180" t="s">
        <v>161</v>
      </c>
      <c r="E144" s="181" t="s">
        <v>916</v>
      </c>
      <c r="F144" s="182" t="s">
        <v>917</v>
      </c>
      <c r="G144" s="183" t="s">
        <v>488</v>
      </c>
      <c r="H144" s="184">
        <v>3</v>
      </c>
      <c r="I144" s="185"/>
      <c r="J144" s="186">
        <f>ROUND(I144*H144,2)</f>
        <v>0</v>
      </c>
      <c r="K144" s="182" t="s">
        <v>79</v>
      </c>
      <c r="L144" s="40"/>
      <c r="M144" s="187" t="s">
        <v>79</v>
      </c>
      <c r="N144" s="188" t="s">
        <v>51</v>
      </c>
      <c r="O144" s="65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1" t="s">
        <v>528</v>
      </c>
      <c r="AT144" s="191" t="s">
        <v>161</v>
      </c>
      <c r="AU144" s="191" t="s">
        <v>91</v>
      </c>
      <c r="AY144" s="17" t="s">
        <v>159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7" t="s">
        <v>89</v>
      </c>
      <c r="BK144" s="192">
        <f>ROUND(I144*H144,2)</f>
        <v>0</v>
      </c>
      <c r="BL144" s="17" t="s">
        <v>528</v>
      </c>
      <c r="BM144" s="191" t="s">
        <v>918</v>
      </c>
    </row>
    <row r="145" spans="1:65" s="13" customFormat="1" ht="11.25">
      <c r="B145" s="198"/>
      <c r="C145" s="199"/>
      <c r="D145" s="193" t="s">
        <v>171</v>
      </c>
      <c r="E145" s="200" t="s">
        <v>79</v>
      </c>
      <c r="F145" s="201" t="s">
        <v>919</v>
      </c>
      <c r="G145" s="199"/>
      <c r="H145" s="202">
        <v>3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171</v>
      </c>
      <c r="AU145" s="208" t="s">
        <v>91</v>
      </c>
      <c r="AV145" s="13" t="s">
        <v>91</v>
      </c>
      <c r="AW145" s="13" t="s">
        <v>42</v>
      </c>
      <c r="AX145" s="13" t="s">
        <v>89</v>
      </c>
      <c r="AY145" s="208" t="s">
        <v>159</v>
      </c>
    </row>
    <row r="146" spans="1:65" s="2" customFormat="1" ht="14.45" customHeight="1">
      <c r="A146" s="35"/>
      <c r="B146" s="36"/>
      <c r="C146" s="180" t="s">
        <v>313</v>
      </c>
      <c r="D146" s="180" t="s">
        <v>161</v>
      </c>
      <c r="E146" s="181" t="s">
        <v>920</v>
      </c>
      <c r="F146" s="182" t="s">
        <v>921</v>
      </c>
      <c r="G146" s="183" t="s">
        <v>488</v>
      </c>
      <c r="H146" s="184">
        <v>25</v>
      </c>
      <c r="I146" s="185"/>
      <c r="J146" s="186">
        <f>ROUND(I146*H146,2)</f>
        <v>0</v>
      </c>
      <c r="K146" s="182" t="s">
        <v>79</v>
      </c>
      <c r="L146" s="40"/>
      <c r="M146" s="187" t="s">
        <v>79</v>
      </c>
      <c r="N146" s="188" t="s">
        <v>51</v>
      </c>
      <c r="O146" s="65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1" t="s">
        <v>528</v>
      </c>
      <c r="AT146" s="191" t="s">
        <v>161</v>
      </c>
      <c r="AU146" s="191" t="s">
        <v>91</v>
      </c>
      <c r="AY146" s="17" t="s">
        <v>159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7" t="s">
        <v>89</v>
      </c>
      <c r="BK146" s="192">
        <f>ROUND(I146*H146,2)</f>
        <v>0</v>
      </c>
      <c r="BL146" s="17" t="s">
        <v>528</v>
      </c>
      <c r="BM146" s="191" t="s">
        <v>922</v>
      </c>
    </row>
    <row r="147" spans="1:65" s="13" customFormat="1" ht="11.25">
      <c r="B147" s="198"/>
      <c r="C147" s="199"/>
      <c r="D147" s="193" t="s">
        <v>171</v>
      </c>
      <c r="E147" s="200" t="s">
        <v>79</v>
      </c>
      <c r="F147" s="201" t="s">
        <v>923</v>
      </c>
      <c r="G147" s="199"/>
      <c r="H147" s="202">
        <v>25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171</v>
      </c>
      <c r="AU147" s="208" t="s">
        <v>91</v>
      </c>
      <c r="AV147" s="13" t="s">
        <v>91</v>
      </c>
      <c r="AW147" s="13" t="s">
        <v>42</v>
      </c>
      <c r="AX147" s="13" t="s">
        <v>89</v>
      </c>
      <c r="AY147" s="208" t="s">
        <v>159</v>
      </c>
    </row>
    <row r="148" spans="1:65" s="12" customFormat="1" ht="22.9" customHeight="1">
      <c r="B148" s="164"/>
      <c r="C148" s="165"/>
      <c r="D148" s="166" t="s">
        <v>80</v>
      </c>
      <c r="E148" s="178" t="s">
        <v>924</v>
      </c>
      <c r="F148" s="178" t="s">
        <v>925</v>
      </c>
      <c r="G148" s="165"/>
      <c r="H148" s="165"/>
      <c r="I148" s="168"/>
      <c r="J148" s="179">
        <f>BK148</f>
        <v>0</v>
      </c>
      <c r="K148" s="165"/>
      <c r="L148" s="170"/>
      <c r="M148" s="171"/>
      <c r="N148" s="172"/>
      <c r="O148" s="172"/>
      <c r="P148" s="173">
        <f>SUM(P149:P156)</f>
        <v>0</v>
      </c>
      <c r="Q148" s="172"/>
      <c r="R148" s="173">
        <f>SUM(R149:R156)</f>
        <v>0</v>
      </c>
      <c r="S148" s="172"/>
      <c r="T148" s="174">
        <f>SUM(T149:T156)</f>
        <v>0</v>
      </c>
      <c r="AR148" s="175" t="s">
        <v>178</v>
      </c>
      <c r="AT148" s="176" t="s">
        <v>80</v>
      </c>
      <c r="AU148" s="176" t="s">
        <v>89</v>
      </c>
      <c r="AY148" s="175" t="s">
        <v>159</v>
      </c>
      <c r="BK148" s="177">
        <f>SUM(BK149:BK156)</f>
        <v>0</v>
      </c>
    </row>
    <row r="149" spans="1:65" s="2" customFormat="1" ht="14.45" customHeight="1">
      <c r="A149" s="35"/>
      <c r="B149" s="36"/>
      <c r="C149" s="180" t="s">
        <v>319</v>
      </c>
      <c r="D149" s="180" t="s">
        <v>161</v>
      </c>
      <c r="E149" s="181" t="s">
        <v>926</v>
      </c>
      <c r="F149" s="182" t="s">
        <v>927</v>
      </c>
      <c r="G149" s="183" t="s">
        <v>327</v>
      </c>
      <c r="H149" s="184">
        <v>580</v>
      </c>
      <c r="I149" s="185"/>
      <c r="J149" s="186">
        <f>ROUND(I149*H149,2)</f>
        <v>0</v>
      </c>
      <c r="K149" s="182" t="s">
        <v>79</v>
      </c>
      <c r="L149" s="40"/>
      <c r="M149" s="187" t="s">
        <v>79</v>
      </c>
      <c r="N149" s="188" t="s">
        <v>51</v>
      </c>
      <c r="O149" s="65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1" t="s">
        <v>528</v>
      </c>
      <c r="AT149" s="191" t="s">
        <v>161</v>
      </c>
      <c r="AU149" s="191" t="s">
        <v>91</v>
      </c>
      <c r="AY149" s="17" t="s">
        <v>159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7" t="s">
        <v>89</v>
      </c>
      <c r="BK149" s="192">
        <f>ROUND(I149*H149,2)</f>
        <v>0</v>
      </c>
      <c r="BL149" s="17" t="s">
        <v>528</v>
      </c>
      <c r="BM149" s="191" t="s">
        <v>928</v>
      </c>
    </row>
    <row r="150" spans="1:65" s="13" customFormat="1" ht="11.25">
      <c r="B150" s="198"/>
      <c r="C150" s="199"/>
      <c r="D150" s="193" t="s">
        <v>171</v>
      </c>
      <c r="E150" s="200" t="s">
        <v>79</v>
      </c>
      <c r="F150" s="201" t="s">
        <v>929</v>
      </c>
      <c r="G150" s="199"/>
      <c r="H150" s="202">
        <v>580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171</v>
      </c>
      <c r="AU150" s="208" t="s">
        <v>91</v>
      </c>
      <c r="AV150" s="13" t="s">
        <v>91</v>
      </c>
      <c r="AW150" s="13" t="s">
        <v>42</v>
      </c>
      <c r="AX150" s="13" t="s">
        <v>89</v>
      </c>
      <c r="AY150" s="208" t="s">
        <v>159</v>
      </c>
    </row>
    <row r="151" spans="1:65" s="2" customFormat="1" ht="24.2" customHeight="1">
      <c r="A151" s="35"/>
      <c r="B151" s="36"/>
      <c r="C151" s="180" t="s">
        <v>324</v>
      </c>
      <c r="D151" s="180" t="s">
        <v>161</v>
      </c>
      <c r="E151" s="181" t="s">
        <v>930</v>
      </c>
      <c r="F151" s="182" t="s">
        <v>931</v>
      </c>
      <c r="G151" s="183" t="s">
        <v>488</v>
      </c>
      <c r="H151" s="184">
        <v>6</v>
      </c>
      <c r="I151" s="185"/>
      <c r="J151" s="186">
        <f>ROUND(I151*H151,2)</f>
        <v>0</v>
      </c>
      <c r="K151" s="182" t="s">
        <v>79</v>
      </c>
      <c r="L151" s="40"/>
      <c r="M151" s="187" t="s">
        <v>79</v>
      </c>
      <c r="N151" s="188" t="s">
        <v>51</v>
      </c>
      <c r="O151" s="65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1" t="s">
        <v>528</v>
      </c>
      <c r="AT151" s="191" t="s">
        <v>161</v>
      </c>
      <c r="AU151" s="191" t="s">
        <v>91</v>
      </c>
      <c r="AY151" s="17" t="s">
        <v>159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7" t="s">
        <v>89</v>
      </c>
      <c r="BK151" s="192">
        <f>ROUND(I151*H151,2)</f>
        <v>0</v>
      </c>
      <c r="BL151" s="17" t="s">
        <v>528</v>
      </c>
      <c r="BM151" s="191" t="s">
        <v>932</v>
      </c>
    </row>
    <row r="152" spans="1:65" s="13" customFormat="1" ht="11.25">
      <c r="B152" s="198"/>
      <c r="C152" s="199"/>
      <c r="D152" s="193" t="s">
        <v>171</v>
      </c>
      <c r="E152" s="200" t="s">
        <v>79</v>
      </c>
      <c r="F152" s="201" t="s">
        <v>933</v>
      </c>
      <c r="G152" s="199"/>
      <c r="H152" s="202">
        <v>6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171</v>
      </c>
      <c r="AU152" s="208" t="s">
        <v>91</v>
      </c>
      <c r="AV152" s="13" t="s">
        <v>91</v>
      </c>
      <c r="AW152" s="13" t="s">
        <v>42</v>
      </c>
      <c r="AX152" s="13" t="s">
        <v>89</v>
      </c>
      <c r="AY152" s="208" t="s">
        <v>159</v>
      </c>
    </row>
    <row r="153" spans="1:65" s="2" customFormat="1" ht="24.2" customHeight="1">
      <c r="A153" s="35"/>
      <c r="B153" s="36"/>
      <c r="C153" s="180" t="s">
        <v>331</v>
      </c>
      <c r="D153" s="180" t="s">
        <v>161</v>
      </c>
      <c r="E153" s="181" t="s">
        <v>934</v>
      </c>
      <c r="F153" s="182" t="s">
        <v>935</v>
      </c>
      <c r="G153" s="183" t="s">
        <v>488</v>
      </c>
      <c r="H153" s="184">
        <v>3</v>
      </c>
      <c r="I153" s="185"/>
      <c r="J153" s="186">
        <f>ROUND(I153*H153,2)</f>
        <v>0</v>
      </c>
      <c r="K153" s="182" t="s">
        <v>79</v>
      </c>
      <c r="L153" s="40"/>
      <c r="M153" s="187" t="s">
        <v>79</v>
      </c>
      <c r="N153" s="188" t="s">
        <v>51</v>
      </c>
      <c r="O153" s="65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1" t="s">
        <v>528</v>
      </c>
      <c r="AT153" s="191" t="s">
        <v>161</v>
      </c>
      <c r="AU153" s="191" t="s">
        <v>91</v>
      </c>
      <c r="AY153" s="17" t="s">
        <v>159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7" t="s">
        <v>89</v>
      </c>
      <c r="BK153" s="192">
        <f>ROUND(I153*H153,2)</f>
        <v>0</v>
      </c>
      <c r="BL153" s="17" t="s">
        <v>528</v>
      </c>
      <c r="BM153" s="191" t="s">
        <v>936</v>
      </c>
    </row>
    <row r="154" spans="1:65" s="13" customFormat="1" ht="11.25">
      <c r="B154" s="198"/>
      <c r="C154" s="199"/>
      <c r="D154" s="193" t="s">
        <v>171</v>
      </c>
      <c r="E154" s="200" t="s">
        <v>79</v>
      </c>
      <c r="F154" s="201" t="s">
        <v>937</v>
      </c>
      <c r="G154" s="199"/>
      <c r="H154" s="202">
        <v>3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171</v>
      </c>
      <c r="AU154" s="208" t="s">
        <v>91</v>
      </c>
      <c r="AV154" s="13" t="s">
        <v>91</v>
      </c>
      <c r="AW154" s="13" t="s">
        <v>42</v>
      </c>
      <c r="AX154" s="13" t="s">
        <v>89</v>
      </c>
      <c r="AY154" s="208" t="s">
        <v>159</v>
      </c>
    </row>
    <row r="155" spans="1:65" s="2" customFormat="1" ht="14.45" customHeight="1">
      <c r="A155" s="35"/>
      <c r="B155" s="36"/>
      <c r="C155" s="180" t="s">
        <v>337</v>
      </c>
      <c r="D155" s="180" t="s">
        <v>161</v>
      </c>
      <c r="E155" s="181" t="s">
        <v>938</v>
      </c>
      <c r="F155" s="182" t="s">
        <v>939</v>
      </c>
      <c r="G155" s="183" t="s">
        <v>181</v>
      </c>
      <c r="H155" s="184">
        <v>5.6</v>
      </c>
      <c r="I155" s="185"/>
      <c r="J155" s="186">
        <f>ROUND(I155*H155,2)</f>
        <v>0</v>
      </c>
      <c r="K155" s="182" t="s">
        <v>79</v>
      </c>
      <c r="L155" s="40"/>
      <c r="M155" s="187" t="s">
        <v>79</v>
      </c>
      <c r="N155" s="188" t="s">
        <v>51</v>
      </c>
      <c r="O155" s="65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1" t="s">
        <v>528</v>
      </c>
      <c r="AT155" s="191" t="s">
        <v>161</v>
      </c>
      <c r="AU155" s="191" t="s">
        <v>91</v>
      </c>
      <c r="AY155" s="17" t="s">
        <v>159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7" t="s">
        <v>89</v>
      </c>
      <c r="BK155" s="192">
        <f>ROUND(I155*H155,2)</f>
        <v>0</v>
      </c>
      <c r="BL155" s="17" t="s">
        <v>528</v>
      </c>
      <c r="BM155" s="191" t="s">
        <v>940</v>
      </c>
    </row>
    <row r="156" spans="1:65" s="13" customFormat="1" ht="11.25">
      <c r="B156" s="198"/>
      <c r="C156" s="199"/>
      <c r="D156" s="193" t="s">
        <v>171</v>
      </c>
      <c r="E156" s="200" t="s">
        <v>79</v>
      </c>
      <c r="F156" s="201" t="s">
        <v>941</v>
      </c>
      <c r="G156" s="199"/>
      <c r="H156" s="202">
        <v>5.6</v>
      </c>
      <c r="I156" s="203"/>
      <c r="J156" s="199"/>
      <c r="K156" s="199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171</v>
      </c>
      <c r="AU156" s="208" t="s">
        <v>91</v>
      </c>
      <c r="AV156" s="13" t="s">
        <v>91</v>
      </c>
      <c r="AW156" s="13" t="s">
        <v>42</v>
      </c>
      <c r="AX156" s="13" t="s">
        <v>89</v>
      </c>
      <c r="AY156" s="208" t="s">
        <v>159</v>
      </c>
    </row>
    <row r="157" spans="1:65" s="12" customFormat="1" ht="22.9" customHeight="1">
      <c r="B157" s="164"/>
      <c r="C157" s="165"/>
      <c r="D157" s="166" t="s">
        <v>80</v>
      </c>
      <c r="E157" s="178" t="s">
        <v>942</v>
      </c>
      <c r="F157" s="178" t="s">
        <v>943</v>
      </c>
      <c r="G157" s="165"/>
      <c r="H157" s="165"/>
      <c r="I157" s="168"/>
      <c r="J157" s="179">
        <f>BK157</f>
        <v>0</v>
      </c>
      <c r="K157" s="165"/>
      <c r="L157" s="170"/>
      <c r="M157" s="171"/>
      <c r="N157" s="172"/>
      <c r="O157" s="172"/>
      <c r="P157" s="173">
        <f>SUM(P158:P168)</f>
        <v>0</v>
      </c>
      <c r="Q157" s="172"/>
      <c r="R157" s="173">
        <f>SUM(R158:R168)</f>
        <v>0</v>
      </c>
      <c r="S157" s="172"/>
      <c r="T157" s="174">
        <f>SUM(T158:T168)</f>
        <v>0</v>
      </c>
      <c r="AR157" s="175" t="s">
        <v>178</v>
      </c>
      <c r="AT157" s="176" t="s">
        <v>80</v>
      </c>
      <c r="AU157" s="176" t="s">
        <v>89</v>
      </c>
      <c r="AY157" s="175" t="s">
        <v>159</v>
      </c>
      <c r="BK157" s="177">
        <f>SUM(BK158:BK168)</f>
        <v>0</v>
      </c>
    </row>
    <row r="158" spans="1:65" s="2" customFormat="1" ht="14.45" customHeight="1">
      <c r="A158" s="35"/>
      <c r="B158" s="36"/>
      <c r="C158" s="180" t="s">
        <v>342</v>
      </c>
      <c r="D158" s="180" t="s">
        <v>161</v>
      </c>
      <c r="E158" s="181" t="s">
        <v>944</v>
      </c>
      <c r="F158" s="182" t="s">
        <v>945</v>
      </c>
      <c r="G158" s="183" t="s">
        <v>488</v>
      </c>
      <c r="H158" s="184">
        <v>1</v>
      </c>
      <c r="I158" s="185"/>
      <c r="J158" s="186">
        <f>ROUND(I158*H158,2)</f>
        <v>0</v>
      </c>
      <c r="K158" s="182" t="s">
        <v>79</v>
      </c>
      <c r="L158" s="40"/>
      <c r="M158" s="187" t="s">
        <v>79</v>
      </c>
      <c r="N158" s="188" t="s">
        <v>51</v>
      </c>
      <c r="O158" s="65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1" t="s">
        <v>528</v>
      </c>
      <c r="AT158" s="191" t="s">
        <v>161</v>
      </c>
      <c r="AU158" s="191" t="s">
        <v>91</v>
      </c>
      <c r="AY158" s="17" t="s">
        <v>159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7" t="s">
        <v>89</v>
      </c>
      <c r="BK158" s="192">
        <f>ROUND(I158*H158,2)</f>
        <v>0</v>
      </c>
      <c r="BL158" s="17" t="s">
        <v>528</v>
      </c>
      <c r="BM158" s="191" t="s">
        <v>946</v>
      </c>
    </row>
    <row r="159" spans="1:65" s="13" customFormat="1" ht="11.25">
      <c r="B159" s="198"/>
      <c r="C159" s="199"/>
      <c r="D159" s="193" t="s">
        <v>171</v>
      </c>
      <c r="E159" s="200" t="s">
        <v>79</v>
      </c>
      <c r="F159" s="201" t="s">
        <v>947</v>
      </c>
      <c r="G159" s="199"/>
      <c r="H159" s="202">
        <v>1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171</v>
      </c>
      <c r="AU159" s="208" t="s">
        <v>91</v>
      </c>
      <c r="AV159" s="13" t="s">
        <v>91</v>
      </c>
      <c r="AW159" s="13" t="s">
        <v>42</v>
      </c>
      <c r="AX159" s="13" t="s">
        <v>89</v>
      </c>
      <c r="AY159" s="208" t="s">
        <v>159</v>
      </c>
    </row>
    <row r="160" spans="1:65" s="2" customFormat="1" ht="14.45" customHeight="1">
      <c r="A160" s="35"/>
      <c r="B160" s="36"/>
      <c r="C160" s="180" t="s">
        <v>348</v>
      </c>
      <c r="D160" s="180" t="s">
        <v>161</v>
      </c>
      <c r="E160" s="181" t="s">
        <v>948</v>
      </c>
      <c r="F160" s="182" t="s">
        <v>949</v>
      </c>
      <c r="G160" s="183" t="s">
        <v>950</v>
      </c>
      <c r="H160" s="184">
        <v>1</v>
      </c>
      <c r="I160" s="185"/>
      <c r="J160" s="186">
        <f>ROUND(I160*H160,2)</f>
        <v>0</v>
      </c>
      <c r="K160" s="182" t="s">
        <v>79</v>
      </c>
      <c r="L160" s="40"/>
      <c r="M160" s="187" t="s">
        <v>79</v>
      </c>
      <c r="N160" s="188" t="s">
        <v>51</v>
      </c>
      <c r="O160" s="65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1" t="s">
        <v>528</v>
      </c>
      <c r="AT160" s="191" t="s">
        <v>161</v>
      </c>
      <c r="AU160" s="191" t="s">
        <v>91</v>
      </c>
      <c r="AY160" s="17" t="s">
        <v>159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7" t="s">
        <v>89</v>
      </c>
      <c r="BK160" s="192">
        <f>ROUND(I160*H160,2)</f>
        <v>0</v>
      </c>
      <c r="BL160" s="17" t="s">
        <v>528</v>
      </c>
      <c r="BM160" s="191" t="s">
        <v>951</v>
      </c>
    </row>
    <row r="161" spans="1:65" s="13" customFormat="1" ht="11.25">
      <c r="B161" s="198"/>
      <c r="C161" s="199"/>
      <c r="D161" s="193" t="s">
        <v>171</v>
      </c>
      <c r="E161" s="200" t="s">
        <v>79</v>
      </c>
      <c r="F161" s="201" t="s">
        <v>952</v>
      </c>
      <c r="G161" s="199"/>
      <c r="H161" s="202">
        <v>1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171</v>
      </c>
      <c r="AU161" s="208" t="s">
        <v>91</v>
      </c>
      <c r="AV161" s="13" t="s">
        <v>91</v>
      </c>
      <c r="AW161" s="13" t="s">
        <v>42</v>
      </c>
      <c r="AX161" s="13" t="s">
        <v>89</v>
      </c>
      <c r="AY161" s="208" t="s">
        <v>159</v>
      </c>
    </row>
    <row r="162" spans="1:65" s="2" customFormat="1" ht="14.45" customHeight="1">
      <c r="A162" s="35"/>
      <c r="B162" s="36"/>
      <c r="C162" s="180" t="s">
        <v>353</v>
      </c>
      <c r="D162" s="180" t="s">
        <v>161</v>
      </c>
      <c r="E162" s="181" t="s">
        <v>953</v>
      </c>
      <c r="F162" s="182" t="s">
        <v>954</v>
      </c>
      <c r="G162" s="183" t="s">
        <v>488</v>
      </c>
      <c r="H162" s="184">
        <v>48</v>
      </c>
      <c r="I162" s="185"/>
      <c r="J162" s="186">
        <f>ROUND(I162*H162,2)</f>
        <v>0</v>
      </c>
      <c r="K162" s="182" t="s">
        <v>79</v>
      </c>
      <c r="L162" s="40"/>
      <c r="M162" s="187" t="s">
        <v>79</v>
      </c>
      <c r="N162" s="188" t="s">
        <v>51</v>
      </c>
      <c r="O162" s="65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1" t="s">
        <v>528</v>
      </c>
      <c r="AT162" s="191" t="s">
        <v>161</v>
      </c>
      <c r="AU162" s="191" t="s">
        <v>91</v>
      </c>
      <c r="AY162" s="17" t="s">
        <v>159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7" t="s">
        <v>89</v>
      </c>
      <c r="BK162" s="192">
        <f>ROUND(I162*H162,2)</f>
        <v>0</v>
      </c>
      <c r="BL162" s="17" t="s">
        <v>528</v>
      </c>
      <c r="BM162" s="191" t="s">
        <v>955</v>
      </c>
    </row>
    <row r="163" spans="1:65" s="13" customFormat="1" ht="11.25">
      <c r="B163" s="198"/>
      <c r="C163" s="199"/>
      <c r="D163" s="193" t="s">
        <v>171</v>
      </c>
      <c r="E163" s="200" t="s">
        <v>79</v>
      </c>
      <c r="F163" s="201" t="s">
        <v>956</v>
      </c>
      <c r="G163" s="199"/>
      <c r="H163" s="202">
        <v>48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171</v>
      </c>
      <c r="AU163" s="208" t="s">
        <v>91</v>
      </c>
      <c r="AV163" s="13" t="s">
        <v>91</v>
      </c>
      <c r="AW163" s="13" t="s">
        <v>42</v>
      </c>
      <c r="AX163" s="13" t="s">
        <v>89</v>
      </c>
      <c r="AY163" s="208" t="s">
        <v>159</v>
      </c>
    </row>
    <row r="164" spans="1:65" s="2" customFormat="1" ht="14.45" customHeight="1">
      <c r="A164" s="35"/>
      <c r="B164" s="36"/>
      <c r="C164" s="180" t="s">
        <v>359</v>
      </c>
      <c r="D164" s="180" t="s">
        <v>161</v>
      </c>
      <c r="E164" s="181" t="s">
        <v>957</v>
      </c>
      <c r="F164" s="182" t="s">
        <v>958</v>
      </c>
      <c r="G164" s="183" t="s">
        <v>488</v>
      </c>
      <c r="H164" s="184">
        <v>24</v>
      </c>
      <c r="I164" s="185"/>
      <c r="J164" s="186">
        <f>ROUND(I164*H164,2)</f>
        <v>0</v>
      </c>
      <c r="K164" s="182" t="s">
        <v>79</v>
      </c>
      <c r="L164" s="40"/>
      <c r="M164" s="187" t="s">
        <v>79</v>
      </c>
      <c r="N164" s="188" t="s">
        <v>51</v>
      </c>
      <c r="O164" s="65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1" t="s">
        <v>528</v>
      </c>
      <c r="AT164" s="191" t="s">
        <v>161</v>
      </c>
      <c r="AU164" s="191" t="s">
        <v>91</v>
      </c>
      <c r="AY164" s="17" t="s">
        <v>159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7" t="s">
        <v>89</v>
      </c>
      <c r="BK164" s="192">
        <f>ROUND(I164*H164,2)</f>
        <v>0</v>
      </c>
      <c r="BL164" s="17" t="s">
        <v>528</v>
      </c>
      <c r="BM164" s="191" t="s">
        <v>959</v>
      </c>
    </row>
    <row r="165" spans="1:65" s="13" customFormat="1" ht="11.25">
      <c r="B165" s="198"/>
      <c r="C165" s="199"/>
      <c r="D165" s="193" t="s">
        <v>171</v>
      </c>
      <c r="E165" s="200" t="s">
        <v>79</v>
      </c>
      <c r="F165" s="201" t="s">
        <v>960</v>
      </c>
      <c r="G165" s="199"/>
      <c r="H165" s="202">
        <v>24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171</v>
      </c>
      <c r="AU165" s="208" t="s">
        <v>91</v>
      </c>
      <c r="AV165" s="13" t="s">
        <v>91</v>
      </c>
      <c r="AW165" s="13" t="s">
        <v>42</v>
      </c>
      <c r="AX165" s="13" t="s">
        <v>89</v>
      </c>
      <c r="AY165" s="208" t="s">
        <v>159</v>
      </c>
    </row>
    <row r="166" spans="1:65" s="2" customFormat="1" ht="14.45" customHeight="1">
      <c r="A166" s="35"/>
      <c r="B166" s="36"/>
      <c r="C166" s="180" t="s">
        <v>364</v>
      </c>
      <c r="D166" s="180" t="s">
        <v>161</v>
      </c>
      <c r="E166" s="181" t="s">
        <v>961</v>
      </c>
      <c r="F166" s="182" t="s">
        <v>962</v>
      </c>
      <c r="G166" s="183" t="s">
        <v>963</v>
      </c>
      <c r="H166" s="184">
        <v>18</v>
      </c>
      <c r="I166" s="185"/>
      <c r="J166" s="186">
        <f>ROUND(I166*H166,2)</f>
        <v>0</v>
      </c>
      <c r="K166" s="182" t="s">
        <v>79</v>
      </c>
      <c r="L166" s="40"/>
      <c r="M166" s="187" t="s">
        <v>79</v>
      </c>
      <c r="N166" s="188" t="s">
        <v>51</v>
      </c>
      <c r="O166" s="65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1" t="s">
        <v>528</v>
      </c>
      <c r="AT166" s="191" t="s">
        <v>161</v>
      </c>
      <c r="AU166" s="191" t="s">
        <v>91</v>
      </c>
      <c r="AY166" s="17" t="s">
        <v>159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7" t="s">
        <v>89</v>
      </c>
      <c r="BK166" s="192">
        <f>ROUND(I166*H166,2)</f>
        <v>0</v>
      </c>
      <c r="BL166" s="17" t="s">
        <v>528</v>
      </c>
      <c r="BM166" s="191" t="s">
        <v>964</v>
      </c>
    </row>
    <row r="167" spans="1:65" s="2" customFormat="1" ht="14.45" customHeight="1">
      <c r="A167" s="35"/>
      <c r="B167" s="36"/>
      <c r="C167" s="180" t="s">
        <v>371</v>
      </c>
      <c r="D167" s="180" t="s">
        <v>161</v>
      </c>
      <c r="E167" s="181" t="s">
        <v>965</v>
      </c>
      <c r="F167" s="182" t="s">
        <v>966</v>
      </c>
      <c r="G167" s="183" t="s">
        <v>963</v>
      </c>
      <c r="H167" s="184">
        <v>24</v>
      </c>
      <c r="I167" s="185"/>
      <c r="J167" s="186">
        <f>ROUND(I167*H167,2)</f>
        <v>0</v>
      </c>
      <c r="K167" s="182" t="s">
        <v>79</v>
      </c>
      <c r="L167" s="40"/>
      <c r="M167" s="187" t="s">
        <v>79</v>
      </c>
      <c r="N167" s="188" t="s">
        <v>51</v>
      </c>
      <c r="O167" s="65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1" t="s">
        <v>528</v>
      </c>
      <c r="AT167" s="191" t="s">
        <v>161</v>
      </c>
      <c r="AU167" s="191" t="s">
        <v>91</v>
      </c>
      <c r="AY167" s="17" t="s">
        <v>159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7" t="s">
        <v>89</v>
      </c>
      <c r="BK167" s="192">
        <f>ROUND(I167*H167,2)</f>
        <v>0</v>
      </c>
      <c r="BL167" s="17" t="s">
        <v>528</v>
      </c>
      <c r="BM167" s="191" t="s">
        <v>967</v>
      </c>
    </row>
    <row r="168" spans="1:65" s="2" customFormat="1" ht="14.45" customHeight="1">
      <c r="A168" s="35"/>
      <c r="B168" s="36"/>
      <c r="C168" s="180" t="s">
        <v>376</v>
      </c>
      <c r="D168" s="180" t="s">
        <v>161</v>
      </c>
      <c r="E168" s="181" t="s">
        <v>968</v>
      </c>
      <c r="F168" s="182" t="s">
        <v>969</v>
      </c>
      <c r="G168" s="183" t="s">
        <v>950</v>
      </c>
      <c r="H168" s="184">
        <v>1</v>
      </c>
      <c r="I168" s="185"/>
      <c r="J168" s="186">
        <f>ROUND(I168*H168,2)</f>
        <v>0</v>
      </c>
      <c r="K168" s="182" t="s">
        <v>79</v>
      </c>
      <c r="L168" s="40"/>
      <c r="M168" s="244" t="s">
        <v>79</v>
      </c>
      <c r="N168" s="245" t="s">
        <v>51</v>
      </c>
      <c r="O168" s="242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1" t="s">
        <v>528</v>
      </c>
      <c r="AT168" s="191" t="s">
        <v>161</v>
      </c>
      <c r="AU168" s="191" t="s">
        <v>91</v>
      </c>
      <c r="AY168" s="17" t="s">
        <v>159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7" t="s">
        <v>89</v>
      </c>
      <c r="BK168" s="192">
        <f>ROUND(I168*H168,2)</f>
        <v>0</v>
      </c>
      <c r="BL168" s="17" t="s">
        <v>528</v>
      </c>
      <c r="BM168" s="191" t="s">
        <v>970</v>
      </c>
    </row>
    <row r="169" spans="1:65" s="2" customFormat="1" ht="6.95" customHeight="1">
      <c r="A169" s="35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0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sheetProtection algorithmName="SHA-512" hashValue="VrMWSf2iKlWK77iq/2BsUaFe+KB61FYXuNCOWcdTEEefCaZhVKbDfJJaZan8ObE2hfr+YpC7yW+z9bT2jGz4xg==" saltValue="UwEqXG7Fun+VR5ShMW2JlncHceLGm3zMiGuIxAhUyWLF0HfgseLPTywnW7IJ2AfkW/qytTrszVIwikFOZp6liw==" spinCount="100000" sheet="1" objects="1" scenarios="1" formatColumns="0" formatRows="0" autoFilter="0"/>
  <autoFilter ref="C87:K168" xr:uid="{00000000-0009-0000-0000-000003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0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101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971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10. 12. 2020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60" customHeight="1">
      <c r="A27" s="117"/>
      <c r="B27" s="118"/>
      <c r="C27" s="117"/>
      <c r="D27" s="117"/>
      <c r="E27" s="315" t="s">
        <v>79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ROUND(J82,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ROUND((SUM(BE82:BE100)),  2)</f>
        <v>0</v>
      </c>
      <c r="G33" s="35"/>
      <c r="H33" s="35"/>
      <c r="I33" s="126">
        <v>0.21</v>
      </c>
      <c r="J33" s="125">
        <f>ROUND(((SUM(BE82:BE100))*I33),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ROUND((SUM(BF82:BF100)),  2)</f>
        <v>0</v>
      </c>
      <c r="G34" s="35"/>
      <c r="H34" s="35"/>
      <c r="I34" s="126">
        <v>0.15</v>
      </c>
      <c r="J34" s="125">
        <f>ROUND(((SUM(BF82:BF100))*I34),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ROUND((SUM(BG82:BG100)),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ROUND((SUM(BH82:BH100)),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ROUND((SUM(BI82:BI100)),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SO 06 - Přeložky a ochrana silnoproudých kabelů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10. 12. 2020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804</v>
      </c>
      <c r="E60" s="145"/>
      <c r="F60" s="145"/>
      <c r="G60" s="145"/>
      <c r="H60" s="145"/>
      <c r="I60" s="145"/>
      <c r="J60" s="146">
        <f>J83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972</v>
      </c>
      <c r="E61" s="150"/>
      <c r="F61" s="150"/>
      <c r="G61" s="150"/>
      <c r="H61" s="150"/>
      <c r="I61" s="150"/>
      <c r="J61" s="151">
        <f>J84</f>
        <v>0</v>
      </c>
      <c r="K61" s="98"/>
      <c r="L61" s="152"/>
    </row>
    <row r="62" spans="1:47" s="10" customFormat="1" ht="19.899999999999999" customHeight="1">
      <c r="B62" s="148"/>
      <c r="C62" s="98"/>
      <c r="D62" s="149" t="s">
        <v>973</v>
      </c>
      <c r="E62" s="150"/>
      <c r="F62" s="150"/>
      <c r="G62" s="150"/>
      <c r="H62" s="150"/>
      <c r="I62" s="150"/>
      <c r="J62" s="151">
        <f>J87</f>
        <v>0</v>
      </c>
      <c r="K62" s="98"/>
      <c r="L62" s="152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1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3" t="s">
        <v>144</v>
      </c>
      <c r="D69" s="37"/>
      <c r="E69" s="37"/>
      <c r="F69" s="37"/>
      <c r="G69" s="37"/>
      <c r="H69" s="37"/>
      <c r="I69" s="37"/>
      <c r="J69" s="37"/>
      <c r="K69" s="37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29" t="s">
        <v>16</v>
      </c>
      <c r="D71" s="37"/>
      <c r="E71" s="37"/>
      <c r="F71" s="37"/>
      <c r="G71" s="37"/>
      <c r="H71" s="3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16" t="str">
        <f>E7</f>
        <v>II/611 x II/329 Poděbrady – Přední Lhota, okružní křižovatka_PD</v>
      </c>
      <c r="F72" s="317"/>
      <c r="G72" s="317"/>
      <c r="H72" s="31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29" t="s">
        <v>130</v>
      </c>
      <c r="D73" s="37"/>
      <c r="E73" s="37"/>
      <c r="F73" s="37"/>
      <c r="G73" s="37"/>
      <c r="H73" s="37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265" t="str">
        <f>E9</f>
        <v>SO 06 - Přeložky a ochrana silnoproudých kabelů</v>
      </c>
      <c r="F74" s="318"/>
      <c r="G74" s="318"/>
      <c r="H74" s="318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29" t="s">
        <v>22</v>
      </c>
      <c r="D76" s="37"/>
      <c r="E76" s="37"/>
      <c r="F76" s="27" t="str">
        <f>F12</f>
        <v>Poděbrady – Přední Lhota</v>
      </c>
      <c r="G76" s="37"/>
      <c r="H76" s="37"/>
      <c r="I76" s="29" t="s">
        <v>24</v>
      </c>
      <c r="J76" s="60" t="str">
        <f>IF(J12="","",J12)</f>
        <v>10. 12. 2020</v>
      </c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29" t="s">
        <v>30</v>
      </c>
      <c r="D78" s="37"/>
      <c r="E78" s="37"/>
      <c r="F78" s="27" t="str">
        <f>E15</f>
        <v>Středočeský kraj</v>
      </c>
      <c r="G78" s="37"/>
      <c r="H78" s="37"/>
      <c r="I78" s="29" t="s">
        <v>38</v>
      </c>
      <c r="J78" s="33" t="str">
        <f>E21</f>
        <v>METROPROJEKT Praha a.s.</v>
      </c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29" t="s">
        <v>36</v>
      </c>
      <c r="D79" s="37"/>
      <c r="E79" s="37"/>
      <c r="F79" s="27" t="str">
        <f>IF(E18="","",E18)</f>
        <v>Vyplň údaj</v>
      </c>
      <c r="G79" s="37"/>
      <c r="H79" s="37"/>
      <c r="I79" s="29" t="s">
        <v>43</v>
      </c>
      <c r="J79" s="33" t="str">
        <f>E24</f>
        <v>METROPROJEKT Praha a.s.</v>
      </c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53"/>
      <c r="B81" s="154"/>
      <c r="C81" s="155" t="s">
        <v>145</v>
      </c>
      <c r="D81" s="156" t="s">
        <v>65</v>
      </c>
      <c r="E81" s="156" t="s">
        <v>61</v>
      </c>
      <c r="F81" s="156" t="s">
        <v>62</v>
      </c>
      <c r="G81" s="156" t="s">
        <v>146</v>
      </c>
      <c r="H81" s="156" t="s">
        <v>147</v>
      </c>
      <c r="I81" s="156" t="s">
        <v>148</v>
      </c>
      <c r="J81" s="156" t="s">
        <v>134</v>
      </c>
      <c r="K81" s="157" t="s">
        <v>149</v>
      </c>
      <c r="L81" s="158"/>
      <c r="M81" s="69" t="s">
        <v>79</v>
      </c>
      <c r="N81" s="70" t="s">
        <v>50</v>
      </c>
      <c r="O81" s="70" t="s">
        <v>150</v>
      </c>
      <c r="P81" s="70" t="s">
        <v>151</v>
      </c>
      <c r="Q81" s="70" t="s">
        <v>152</v>
      </c>
      <c r="R81" s="70" t="s">
        <v>153</v>
      </c>
      <c r="S81" s="70" t="s">
        <v>154</v>
      </c>
      <c r="T81" s="71" t="s">
        <v>155</v>
      </c>
      <c r="U81" s="153"/>
      <c r="V81" s="153"/>
      <c r="W81" s="153"/>
      <c r="X81" s="153"/>
      <c r="Y81" s="153"/>
      <c r="Z81" s="153"/>
      <c r="AA81" s="153"/>
      <c r="AB81" s="153"/>
      <c r="AC81" s="153"/>
      <c r="AD81" s="153"/>
      <c r="AE81" s="153"/>
    </row>
    <row r="82" spans="1:65" s="2" customFormat="1" ht="22.9" customHeight="1">
      <c r="A82" s="35"/>
      <c r="B82" s="36"/>
      <c r="C82" s="76" t="s">
        <v>156</v>
      </c>
      <c r="D82" s="37"/>
      <c r="E82" s="37"/>
      <c r="F82" s="37"/>
      <c r="G82" s="37"/>
      <c r="H82" s="37"/>
      <c r="I82" s="37"/>
      <c r="J82" s="159">
        <f>BK82</f>
        <v>0</v>
      </c>
      <c r="K82" s="37"/>
      <c r="L82" s="40"/>
      <c r="M82" s="72"/>
      <c r="N82" s="160"/>
      <c r="O82" s="73"/>
      <c r="P82" s="161">
        <f>P83</f>
        <v>0</v>
      </c>
      <c r="Q82" s="73"/>
      <c r="R82" s="161">
        <f>R83</f>
        <v>33.845157899999997</v>
      </c>
      <c r="S82" s="73"/>
      <c r="T82" s="162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7" t="s">
        <v>80</v>
      </c>
      <c r="AU82" s="17" t="s">
        <v>135</v>
      </c>
      <c r="BK82" s="163">
        <f>BK83</f>
        <v>0</v>
      </c>
    </row>
    <row r="83" spans="1:65" s="12" customFormat="1" ht="25.9" customHeight="1">
      <c r="B83" s="164"/>
      <c r="C83" s="165"/>
      <c r="D83" s="166" t="s">
        <v>80</v>
      </c>
      <c r="E83" s="167" t="s">
        <v>185</v>
      </c>
      <c r="F83" s="167" t="s">
        <v>813</v>
      </c>
      <c r="G83" s="165"/>
      <c r="H83" s="165"/>
      <c r="I83" s="168"/>
      <c r="J83" s="169">
        <f>BK83</f>
        <v>0</v>
      </c>
      <c r="K83" s="165"/>
      <c r="L83" s="170"/>
      <c r="M83" s="171"/>
      <c r="N83" s="172"/>
      <c r="O83" s="172"/>
      <c r="P83" s="173">
        <f>P84+P87</f>
        <v>0</v>
      </c>
      <c r="Q83" s="172"/>
      <c r="R83" s="173">
        <f>R84+R87</f>
        <v>33.845157899999997</v>
      </c>
      <c r="S83" s="172"/>
      <c r="T83" s="174">
        <f>T84+T87</f>
        <v>0</v>
      </c>
      <c r="AR83" s="175" t="s">
        <v>178</v>
      </c>
      <c r="AT83" s="176" t="s">
        <v>80</v>
      </c>
      <c r="AU83" s="176" t="s">
        <v>81</v>
      </c>
      <c r="AY83" s="175" t="s">
        <v>159</v>
      </c>
      <c r="BK83" s="177">
        <f>BK84+BK87</f>
        <v>0</v>
      </c>
    </row>
    <row r="84" spans="1:65" s="12" customFormat="1" ht="22.9" customHeight="1">
      <c r="B84" s="164"/>
      <c r="C84" s="165"/>
      <c r="D84" s="166" t="s">
        <v>80</v>
      </c>
      <c r="E84" s="178" t="s">
        <v>974</v>
      </c>
      <c r="F84" s="178" t="s">
        <v>975</v>
      </c>
      <c r="G84" s="165"/>
      <c r="H84" s="165"/>
      <c r="I84" s="168"/>
      <c r="J84" s="179">
        <f>BK84</f>
        <v>0</v>
      </c>
      <c r="K84" s="165"/>
      <c r="L84" s="170"/>
      <c r="M84" s="171"/>
      <c r="N84" s="172"/>
      <c r="O84" s="172"/>
      <c r="P84" s="173">
        <f>SUM(P85:P86)</f>
        <v>0</v>
      </c>
      <c r="Q84" s="172"/>
      <c r="R84" s="173">
        <f>SUM(R85:R86)</f>
        <v>0</v>
      </c>
      <c r="S84" s="172"/>
      <c r="T84" s="174">
        <f>SUM(T85:T86)</f>
        <v>0</v>
      </c>
      <c r="AR84" s="175" t="s">
        <v>178</v>
      </c>
      <c r="AT84" s="176" t="s">
        <v>80</v>
      </c>
      <c r="AU84" s="176" t="s">
        <v>89</v>
      </c>
      <c r="AY84" s="175" t="s">
        <v>159</v>
      </c>
      <c r="BK84" s="177">
        <f>SUM(BK85:BK86)</f>
        <v>0</v>
      </c>
    </row>
    <row r="85" spans="1:65" s="2" customFormat="1" ht="14.45" customHeight="1">
      <c r="A85" s="35"/>
      <c r="B85" s="36"/>
      <c r="C85" s="180" t="s">
        <v>89</v>
      </c>
      <c r="D85" s="180" t="s">
        <v>161</v>
      </c>
      <c r="E85" s="181" t="s">
        <v>976</v>
      </c>
      <c r="F85" s="182" t="s">
        <v>977</v>
      </c>
      <c r="G85" s="183" t="s">
        <v>950</v>
      </c>
      <c r="H85" s="184">
        <v>1</v>
      </c>
      <c r="I85" s="185"/>
      <c r="J85" s="186">
        <f>ROUND(I85*H85,2)</f>
        <v>0</v>
      </c>
      <c r="K85" s="182" t="s">
        <v>79</v>
      </c>
      <c r="L85" s="40"/>
      <c r="M85" s="187" t="s">
        <v>79</v>
      </c>
      <c r="N85" s="188" t="s">
        <v>51</v>
      </c>
      <c r="O85" s="65"/>
      <c r="P85" s="189">
        <f>O85*H85</f>
        <v>0</v>
      </c>
      <c r="Q85" s="189">
        <v>0</v>
      </c>
      <c r="R85" s="189">
        <f>Q85*H85</f>
        <v>0</v>
      </c>
      <c r="S85" s="189">
        <v>0</v>
      </c>
      <c r="T85" s="190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1" t="s">
        <v>528</v>
      </c>
      <c r="AT85" s="191" t="s">
        <v>161</v>
      </c>
      <c r="AU85" s="191" t="s">
        <v>91</v>
      </c>
      <c r="AY85" s="17" t="s">
        <v>159</v>
      </c>
      <c r="BE85" s="192">
        <f>IF(N85="základní",J85,0)</f>
        <v>0</v>
      </c>
      <c r="BF85" s="192">
        <f>IF(N85="snížená",J85,0)</f>
        <v>0</v>
      </c>
      <c r="BG85" s="192">
        <f>IF(N85="zákl. přenesená",J85,0)</f>
        <v>0</v>
      </c>
      <c r="BH85" s="192">
        <f>IF(N85="sníž. přenesená",J85,0)</f>
        <v>0</v>
      </c>
      <c r="BI85" s="192">
        <f>IF(N85="nulová",J85,0)</f>
        <v>0</v>
      </c>
      <c r="BJ85" s="17" t="s">
        <v>89</v>
      </c>
      <c r="BK85" s="192">
        <f>ROUND(I85*H85,2)</f>
        <v>0</v>
      </c>
      <c r="BL85" s="17" t="s">
        <v>528</v>
      </c>
      <c r="BM85" s="191" t="s">
        <v>978</v>
      </c>
    </row>
    <row r="86" spans="1:65" s="2" customFormat="1" ht="14.45" customHeight="1">
      <c r="A86" s="35"/>
      <c r="B86" s="36"/>
      <c r="C86" s="180" t="s">
        <v>91</v>
      </c>
      <c r="D86" s="180" t="s">
        <v>161</v>
      </c>
      <c r="E86" s="181" t="s">
        <v>979</v>
      </c>
      <c r="F86" s="182" t="s">
        <v>980</v>
      </c>
      <c r="G86" s="183" t="s">
        <v>963</v>
      </c>
      <c r="H86" s="184">
        <v>24</v>
      </c>
      <c r="I86" s="185"/>
      <c r="J86" s="186">
        <f>ROUND(I86*H86,2)</f>
        <v>0</v>
      </c>
      <c r="K86" s="182" t="s">
        <v>79</v>
      </c>
      <c r="L86" s="40"/>
      <c r="M86" s="187" t="s">
        <v>79</v>
      </c>
      <c r="N86" s="188" t="s">
        <v>51</v>
      </c>
      <c r="O86" s="65"/>
      <c r="P86" s="189">
        <f>O86*H86</f>
        <v>0</v>
      </c>
      <c r="Q86" s="189">
        <v>0</v>
      </c>
      <c r="R86" s="189">
        <f>Q86*H86</f>
        <v>0</v>
      </c>
      <c r="S86" s="189">
        <v>0</v>
      </c>
      <c r="T86" s="190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1" t="s">
        <v>528</v>
      </c>
      <c r="AT86" s="191" t="s">
        <v>161</v>
      </c>
      <c r="AU86" s="191" t="s">
        <v>91</v>
      </c>
      <c r="AY86" s="17" t="s">
        <v>159</v>
      </c>
      <c r="BE86" s="192">
        <f>IF(N86="základní",J86,0)</f>
        <v>0</v>
      </c>
      <c r="BF86" s="192">
        <f>IF(N86="snížená",J86,0)</f>
        <v>0</v>
      </c>
      <c r="BG86" s="192">
        <f>IF(N86="zákl. přenesená",J86,0)</f>
        <v>0</v>
      </c>
      <c r="BH86" s="192">
        <f>IF(N86="sníž. přenesená",J86,0)</f>
        <v>0</v>
      </c>
      <c r="BI86" s="192">
        <f>IF(N86="nulová",J86,0)</f>
        <v>0</v>
      </c>
      <c r="BJ86" s="17" t="s">
        <v>89</v>
      </c>
      <c r="BK86" s="192">
        <f>ROUND(I86*H86,2)</f>
        <v>0</v>
      </c>
      <c r="BL86" s="17" t="s">
        <v>528</v>
      </c>
      <c r="BM86" s="191" t="s">
        <v>981</v>
      </c>
    </row>
    <row r="87" spans="1:65" s="12" customFormat="1" ht="22.9" customHeight="1">
      <c r="B87" s="164"/>
      <c r="C87" s="165"/>
      <c r="D87" s="166" t="s">
        <v>80</v>
      </c>
      <c r="E87" s="178" t="s">
        <v>982</v>
      </c>
      <c r="F87" s="178" t="s">
        <v>983</v>
      </c>
      <c r="G87" s="165"/>
      <c r="H87" s="165"/>
      <c r="I87" s="168"/>
      <c r="J87" s="179">
        <f>BK87</f>
        <v>0</v>
      </c>
      <c r="K87" s="165"/>
      <c r="L87" s="170"/>
      <c r="M87" s="171"/>
      <c r="N87" s="172"/>
      <c r="O87" s="172"/>
      <c r="P87" s="173">
        <f>SUM(P88:P100)</f>
        <v>0</v>
      </c>
      <c r="Q87" s="172"/>
      <c r="R87" s="173">
        <f>SUM(R88:R100)</f>
        <v>33.845157899999997</v>
      </c>
      <c r="S87" s="172"/>
      <c r="T87" s="174">
        <f>SUM(T88:T100)</f>
        <v>0</v>
      </c>
      <c r="AR87" s="175" t="s">
        <v>178</v>
      </c>
      <c r="AT87" s="176" t="s">
        <v>80</v>
      </c>
      <c r="AU87" s="176" t="s">
        <v>89</v>
      </c>
      <c r="AY87" s="175" t="s">
        <v>159</v>
      </c>
      <c r="BK87" s="177">
        <f>SUM(BK88:BK100)</f>
        <v>0</v>
      </c>
    </row>
    <row r="88" spans="1:65" s="2" customFormat="1" ht="14.45" customHeight="1">
      <c r="A88" s="35"/>
      <c r="B88" s="36"/>
      <c r="C88" s="180" t="s">
        <v>178</v>
      </c>
      <c r="D88" s="180" t="s">
        <v>161</v>
      </c>
      <c r="E88" s="181" t="s">
        <v>984</v>
      </c>
      <c r="F88" s="182" t="s">
        <v>985</v>
      </c>
      <c r="G88" s="183" t="s">
        <v>986</v>
      </c>
      <c r="H88" s="184">
        <v>0.03</v>
      </c>
      <c r="I88" s="185"/>
      <c r="J88" s="186">
        <f>ROUND(I88*H88,2)</f>
        <v>0</v>
      </c>
      <c r="K88" s="182" t="s">
        <v>164</v>
      </c>
      <c r="L88" s="40"/>
      <c r="M88" s="187" t="s">
        <v>79</v>
      </c>
      <c r="N88" s="188" t="s">
        <v>51</v>
      </c>
      <c r="O88" s="65"/>
      <c r="P88" s="189">
        <f>O88*H88</f>
        <v>0</v>
      </c>
      <c r="Q88" s="189">
        <v>1.9300000000000001E-3</v>
      </c>
      <c r="R88" s="189">
        <f>Q88*H88</f>
        <v>5.7899999999999998E-5</v>
      </c>
      <c r="S88" s="189">
        <v>0</v>
      </c>
      <c r="T88" s="190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1" t="s">
        <v>528</v>
      </c>
      <c r="AT88" s="191" t="s">
        <v>161</v>
      </c>
      <c r="AU88" s="191" t="s">
        <v>91</v>
      </c>
      <c r="AY88" s="17" t="s">
        <v>159</v>
      </c>
      <c r="BE88" s="192">
        <f>IF(N88="základní",J88,0)</f>
        <v>0</v>
      </c>
      <c r="BF88" s="192">
        <f>IF(N88="snížená",J88,0)</f>
        <v>0</v>
      </c>
      <c r="BG88" s="192">
        <f>IF(N88="zákl. přenesená",J88,0)</f>
        <v>0</v>
      </c>
      <c r="BH88" s="192">
        <f>IF(N88="sníž. přenesená",J88,0)</f>
        <v>0</v>
      </c>
      <c r="BI88" s="192">
        <f>IF(N88="nulová",J88,0)</f>
        <v>0</v>
      </c>
      <c r="BJ88" s="17" t="s">
        <v>89</v>
      </c>
      <c r="BK88" s="192">
        <f>ROUND(I88*H88,2)</f>
        <v>0</v>
      </c>
      <c r="BL88" s="17" t="s">
        <v>528</v>
      </c>
      <c r="BM88" s="191" t="s">
        <v>987</v>
      </c>
    </row>
    <row r="89" spans="1:65" s="2" customFormat="1" ht="68.25">
      <c r="A89" s="35"/>
      <c r="B89" s="36"/>
      <c r="C89" s="37"/>
      <c r="D89" s="193" t="s">
        <v>167</v>
      </c>
      <c r="E89" s="37"/>
      <c r="F89" s="194" t="s">
        <v>988</v>
      </c>
      <c r="G89" s="37"/>
      <c r="H89" s="37"/>
      <c r="I89" s="195"/>
      <c r="J89" s="37"/>
      <c r="K89" s="37"/>
      <c r="L89" s="40"/>
      <c r="M89" s="196"/>
      <c r="N89" s="197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7" t="s">
        <v>167</v>
      </c>
      <c r="AU89" s="17" t="s">
        <v>91</v>
      </c>
    </row>
    <row r="90" spans="1:65" s="13" customFormat="1" ht="11.25">
      <c r="B90" s="198"/>
      <c r="C90" s="199"/>
      <c r="D90" s="193" t="s">
        <v>171</v>
      </c>
      <c r="E90" s="200" t="s">
        <v>79</v>
      </c>
      <c r="F90" s="201" t="s">
        <v>989</v>
      </c>
      <c r="G90" s="199"/>
      <c r="H90" s="202">
        <v>0.03</v>
      </c>
      <c r="I90" s="203"/>
      <c r="J90" s="199"/>
      <c r="K90" s="199"/>
      <c r="L90" s="204"/>
      <c r="M90" s="205"/>
      <c r="N90" s="206"/>
      <c r="O90" s="206"/>
      <c r="P90" s="206"/>
      <c r="Q90" s="206"/>
      <c r="R90" s="206"/>
      <c r="S90" s="206"/>
      <c r="T90" s="207"/>
      <c r="AT90" s="208" t="s">
        <v>171</v>
      </c>
      <c r="AU90" s="208" t="s">
        <v>91</v>
      </c>
      <c r="AV90" s="13" t="s">
        <v>91</v>
      </c>
      <c r="AW90" s="13" t="s">
        <v>42</v>
      </c>
      <c r="AX90" s="13" t="s">
        <v>89</v>
      </c>
      <c r="AY90" s="208" t="s">
        <v>159</v>
      </c>
    </row>
    <row r="91" spans="1:65" s="2" customFormat="1" ht="14.45" customHeight="1">
      <c r="A91" s="35"/>
      <c r="B91" s="36"/>
      <c r="C91" s="180" t="s">
        <v>165</v>
      </c>
      <c r="D91" s="180" t="s">
        <v>161</v>
      </c>
      <c r="E91" s="181" t="s">
        <v>990</v>
      </c>
      <c r="F91" s="182" t="s">
        <v>991</v>
      </c>
      <c r="G91" s="183" t="s">
        <v>327</v>
      </c>
      <c r="H91" s="184">
        <v>30</v>
      </c>
      <c r="I91" s="185"/>
      <c r="J91" s="186">
        <f>ROUND(I91*H91,2)</f>
        <v>0</v>
      </c>
      <c r="K91" s="182" t="s">
        <v>79</v>
      </c>
      <c r="L91" s="40"/>
      <c r="M91" s="187" t="s">
        <v>79</v>
      </c>
      <c r="N91" s="188" t="s">
        <v>51</v>
      </c>
      <c r="O91" s="65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1" t="s">
        <v>528</v>
      </c>
      <c r="AT91" s="191" t="s">
        <v>161</v>
      </c>
      <c r="AU91" s="191" t="s">
        <v>91</v>
      </c>
      <c r="AY91" s="17" t="s">
        <v>159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7" t="s">
        <v>89</v>
      </c>
      <c r="BK91" s="192">
        <f>ROUND(I91*H91,2)</f>
        <v>0</v>
      </c>
      <c r="BL91" s="17" t="s">
        <v>528</v>
      </c>
      <c r="BM91" s="191" t="s">
        <v>992</v>
      </c>
    </row>
    <row r="92" spans="1:65" s="13" customFormat="1" ht="11.25">
      <c r="B92" s="198"/>
      <c r="C92" s="199"/>
      <c r="D92" s="193" t="s">
        <v>171</v>
      </c>
      <c r="E92" s="200" t="s">
        <v>79</v>
      </c>
      <c r="F92" s="201" t="s">
        <v>993</v>
      </c>
      <c r="G92" s="199"/>
      <c r="H92" s="202">
        <v>30</v>
      </c>
      <c r="I92" s="203"/>
      <c r="J92" s="199"/>
      <c r="K92" s="199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171</v>
      </c>
      <c r="AU92" s="208" t="s">
        <v>91</v>
      </c>
      <c r="AV92" s="13" t="s">
        <v>91</v>
      </c>
      <c r="AW92" s="13" t="s">
        <v>42</v>
      </c>
      <c r="AX92" s="13" t="s">
        <v>89</v>
      </c>
      <c r="AY92" s="208" t="s">
        <v>159</v>
      </c>
    </row>
    <row r="93" spans="1:65" s="2" customFormat="1" ht="14.45" customHeight="1">
      <c r="A93" s="35"/>
      <c r="B93" s="36"/>
      <c r="C93" s="180" t="s">
        <v>192</v>
      </c>
      <c r="D93" s="180" t="s">
        <v>161</v>
      </c>
      <c r="E93" s="181" t="s">
        <v>994</v>
      </c>
      <c r="F93" s="182" t="s">
        <v>995</v>
      </c>
      <c r="G93" s="183" t="s">
        <v>996</v>
      </c>
      <c r="H93" s="184">
        <v>4110</v>
      </c>
      <c r="I93" s="185"/>
      <c r="J93" s="186">
        <f>ROUND(I93*H93,2)</f>
        <v>0</v>
      </c>
      <c r="K93" s="182" t="s">
        <v>79</v>
      </c>
      <c r="L93" s="40"/>
      <c r="M93" s="187" t="s">
        <v>79</v>
      </c>
      <c r="N93" s="188" t="s">
        <v>51</v>
      </c>
      <c r="O93" s="65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1" t="s">
        <v>528</v>
      </c>
      <c r="AT93" s="191" t="s">
        <v>161</v>
      </c>
      <c r="AU93" s="191" t="s">
        <v>91</v>
      </c>
      <c r="AY93" s="17" t="s">
        <v>159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7" t="s">
        <v>89</v>
      </c>
      <c r="BK93" s="192">
        <f>ROUND(I93*H93,2)</f>
        <v>0</v>
      </c>
      <c r="BL93" s="17" t="s">
        <v>528</v>
      </c>
      <c r="BM93" s="191" t="s">
        <v>997</v>
      </c>
    </row>
    <row r="94" spans="1:65" s="13" customFormat="1" ht="11.25">
      <c r="B94" s="198"/>
      <c r="C94" s="199"/>
      <c r="D94" s="193" t="s">
        <v>171</v>
      </c>
      <c r="E94" s="200" t="s">
        <v>79</v>
      </c>
      <c r="F94" s="201" t="s">
        <v>998</v>
      </c>
      <c r="G94" s="199"/>
      <c r="H94" s="202">
        <v>4110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171</v>
      </c>
      <c r="AU94" s="208" t="s">
        <v>91</v>
      </c>
      <c r="AV94" s="13" t="s">
        <v>91</v>
      </c>
      <c r="AW94" s="13" t="s">
        <v>42</v>
      </c>
      <c r="AX94" s="13" t="s">
        <v>89</v>
      </c>
      <c r="AY94" s="208" t="s">
        <v>159</v>
      </c>
    </row>
    <row r="95" spans="1:65" s="2" customFormat="1" ht="24.2" customHeight="1">
      <c r="A95" s="35"/>
      <c r="B95" s="36"/>
      <c r="C95" s="180" t="s">
        <v>198</v>
      </c>
      <c r="D95" s="180" t="s">
        <v>161</v>
      </c>
      <c r="E95" s="181" t="s">
        <v>999</v>
      </c>
      <c r="F95" s="182" t="s">
        <v>1000</v>
      </c>
      <c r="G95" s="183" t="s">
        <v>327</v>
      </c>
      <c r="H95" s="184">
        <v>30</v>
      </c>
      <c r="I95" s="185"/>
      <c r="J95" s="186">
        <f>ROUND(I95*H95,2)</f>
        <v>0</v>
      </c>
      <c r="K95" s="182" t="s">
        <v>79</v>
      </c>
      <c r="L95" s="40"/>
      <c r="M95" s="187" t="s">
        <v>79</v>
      </c>
      <c r="N95" s="188" t="s">
        <v>51</v>
      </c>
      <c r="O95" s="65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1" t="s">
        <v>528</v>
      </c>
      <c r="AT95" s="191" t="s">
        <v>161</v>
      </c>
      <c r="AU95" s="191" t="s">
        <v>91</v>
      </c>
      <c r="AY95" s="17" t="s">
        <v>159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7" t="s">
        <v>89</v>
      </c>
      <c r="BK95" s="192">
        <f>ROUND(I95*H95,2)</f>
        <v>0</v>
      </c>
      <c r="BL95" s="17" t="s">
        <v>528</v>
      </c>
      <c r="BM95" s="191" t="s">
        <v>1001</v>
      </c>
    </row>
    <row r="96" spans="1:65" s="13" customFormat="1" ht="11.25">
      <c r="B96" s="198"/>
      <c r="C96" s="199"/>
      <c r="D96" s="193" t="s">
        <v>171</v>
      </c>
      <c r="E96" s="200" t="s">
        <v>79</v>
      </c>
      <c r="F96" s="201" t="s">
        <v>993</v>
      </c>
      <c r="G96" s="199"/>
      <c r="H96" s="202">
        <v>30</v>
      </c>
      <c r="I96" s="203"/>
      <c r="J96" s="199"/>
      <c r="K96" s="199"/>
      <c r="L96" s="204"/>
      <c r="M96" s="205"/>
      <c r="N96" s="206"/>
      <c r="O96" s="206"/>
      <c r="P96" s="206"/>
      <c r="Q96" s="206"/>
      <c r="R96" s="206"/>
      <c r="S96" s="206"/>
      <c r="T96" s="207"/>
      <c r="AT96" s="208" t="s">
        <v>171</v>
      </c>
      <c r="AU96" s="208" t="s">
        <v>91</v>
      </c>
      <c r="AV96" s="13" t="s">
        <v>91</v>
      </c>
      <c r="AW96" s="13" t="s">
        <v>42</v>
      </c>
      <c r="AX96" s="13" t="s">
        <v>89</v>
      </c>
      <c r="AY96" s="208" t="s">
        <v>159</v>
      </c>
    </row>
    <row r="97" spans="1:65" s="2" customFormat="1" ht="14.45" customHeight="1">
      <c r="A97" s="35"/>
      <c r="B97" s="36"/>
      <c r="C97" s="180" t="s">
        <v>204</v>
      </c>
      <c r="D97" s="180" t="s">
        <v>161</v>
      </c>
      <c r="E97" s="181" t="s">
        <v>1002</v>
      </c>
      <c r="F97" s="182" t="s">
        <v>1003</v>
      </c>
      <c r="G97" s="183" t="s">
        <v>181</v>
      </c>
      <c r="H97" s="184">
        <v>15</v>
      </c>
      <c r="I97" s="185"/>
      <c r="J97" s="186">
        <f>ROUND(I97*H97,2)</f>
        <v>0</v>
      </c>
      <c r="K97" s="182" t="s">
        <v>164</v>
      </c>
      <c r="L97" s="40"/>
      <c r="M97" s="187" t="s">
        <v>79</v>
      </c>
      <c r="N97" s="188" t="s">
        <v>51</v>
      </c>
      <c r="O97" s="65"/>
      <c r="P97" s="189">
        <f>O97*H97</f>
        <v>0</v>
      </c>
      <c r="Q97" s="189">
        <v>2.2563399999999998</v>
      </c>
      <c r="R97" s="189">
        <f>Q97*H97</f>
        <v>33.845099999999995</v>
      </c>
      <c r="S97" s="189">
        <v>0</v>
      </c>
      <c r="T97" s="190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1" t="s">
        <v>528</v>
      </c>
      <c r="AT97" s="191" t="s">
        <v>161</v>
      </c>
      <c r="AU97" s="191" t="s">
        <v>91</v>
      </c>
      <c r="AY97" s="17" t="s">
        <v>159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7" t="s">
        <v>89</v>
      </c>
      <c r="BK97" s="192">
        <f>ROUND(I97*H97,2)</f>
        <v>0</v>
      </c>
      <c r="BL97" s="17" t="s">
        <v>528</v>
      </c>
      <c r="BM97" s="191" t="s">
        <v>1004</v>
      </c>
    </row>
    <row r="98" spans="1:65" s="2" customFormat="1" ht="68.25">
      <c r="A98" s="35"/>
      <c r="B98" s="36"/>
      <c r="C98" s="37"/>
      <c r="D98" s="193" t="s">
        <v>167</v>
      </c>
      <c r="E98" s="37"/>
      <c r="F98" s="194" t="s">
        <v>1005</v>
      </c>
      <c r="G98" s="37"/>
      <c r="H98" s="37"/>
      <c r="I98" s="195"/>
      <c r="J98" s="37"/>
      <c r="K98" s="37"/>
      <c r="L98" s="40"/>
      <c r="M98" s="196"/>
      <c r="N98" s="197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7" t="s">
        <v>167</v>
      </c>
      <c r="AU98" s="17" t="s">
        <v>91</v>
      </c>
    </row>
    <row r="99" spans="1:65" s="15" customFormat="1" ht="11.25">
      <c r="B99" s="230"/>
      <c r="C99" s="231"/>
      <c r="D99" s="193" t="s">
        <v>171</v>
      </c>
      <c r="E99" s="232" t="s">
        <v>79</v>
      </c>
      <c r="F99" s="233" t="s">
        <v>1006</v>
      </c>
      <c r="G99" s="231"/>
      <c r="H99" s="232" t="s">
        <v>79</v>
      </c>
      <c r="I99" s="234"/>
      <c r="J99" s="231"/>
      <c r="K99" s="231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171</v>
      </c>
      <c r="AU99" s="239" t="s">
        <v>91</v>
      </c>
      <c r="AV99" s="15" t="s">
        <v>89</v>
      </c>
      <c r="AW99" s="15" t="s">
        <v>42</v>
      </c>
      <c r="AX99" s="15" t="s">
        <v>81</v>
      </c>
      <c r="AY99" s="239" t="s">
        <v>159</v>
      </c>
    </row>
    <row r="100" spans="1:65" s="13" customFormat="1" ht="11.25">
      <c r="B100" s="198"/>
      <c r="C100" s="199"/>
      <c r="D100" s="193" t="s">
        <v>171</v>
      </c>
      <c r="E100" s="200" t="s">
        <v>79</v>
      </c>
      <c r="F100" s="201" t="s">
        <v>1007</v>
      </c>
      <c r="G100" s="199"/>
      <c r="H100" s="202">
        <v>15</v>
      </c>
      <c r="I100" s="203"/>
      <c r="J100" s="199"/>
      <c r="K100" s="199"/>
      <c r="L100" s="204"/>
      <c r="M100" s="248"/>
      <c r="N100" s="249"/>
      <c r="O100" s="249"/>
      <c r="P100" s="249"/>
      <c r="Q100" s="249"/>
      <c r="R100" s="249"/>
      <c r="S100" s="249"/>
      <c r="T100" s="250"/>
      <c r="AT100" s="208" t="s">
        <v>171</v>
      </c>
      <c r="AU100" s="208" t="s">
        <v>91</v>
      </c>
      <c r="AV100" s="13" t="s">
        <v>91</v>
      </c>
      <c r="AW100" s="13" t="s">
        <v>42</v>
      </c>
      <c r="AX100" s="13" t="s">
        <v>89</v>
      </c>
      <c r="AY100" s="208" t="s">
        <v>159</v>
      </c>
    </row>
    <row r="101" spans="1:65" s="2" customFormat="1" ht="6.95" customHeight="1">
      <c r="A101" s="35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0"/>
      <c r="M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</sheetData>
  <sheetProtection algorithmName="SHA-512" hashValue="ddvaPGM2DpGMKlt2PJ7cU/E2Z/p8xPMy+WUqQJhWW1QwTvNIx7vcn/3M6VF8kQc4YR3usdKdEWkS6u3nZ89s8w==" saltValue="gMmHMwI+DUKSdkRGR6OUruuE73xj5e6F45Oj7JIaLgwkSJLRpB4g10VthBcSQuYCW6PLcWtVHazfIMU0LJChcw==" spinCount="100000" sheet="1" objects="1" scenarios="1" formatColumns="0" formatRows="0" autoFilter="0"/>
  <autoFilter ref="C81:K100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104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1008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10. 12. 2020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60" customHeight="1">
      <c r="A27" s="117"/>
      <c r="B27" s="118"/>
      <c r="C27" s="117"/>
      <c r="D27" s="117"/>
      <c r="E27" s="315" t="s">
        <v>45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ROUND(J81,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ROUND((SUM(BE81:BE221)),  2)</f>
        <v>0</v>
      </c>
      <c r="G33" s="35"/>
      <c r="H33" s="35"/>
      <c r="I33" s="126">
        <v>0.21</v>
      </c>
      <c r="J33" s="125">
        <f>ROUND(((SUM(BE81:BE221))*I33),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ROUND((SUM(BF81:BF221)),  2)</f>
        <v>0</v>
      </c>
      <c r="G34" s="35"/>
      <c r="H34" s="35"/>
      <c r="I34" s="126">
        <v>0.15</v>
      </c>
      <c r="J34" s="125">
        <f>ROUND(((SUM(BF81:BF221))*I34),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ROUND((SUM(BG81:BG221)),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ROUND((SUM(BH81:BH221)),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ROUND((SUM(BI81:BI221)),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A.5.2 - Dopravně inženýrská opatření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10. 12. 2020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136</v>
      </c>
      <c r="E60" s="145"/>
      <c r="F60" s="145"/>
      <c r="G60" s="145"/>
      <c r="H60" s="145"/>
      <c r="I60" s="145"/>
      <c r="J60" s="146">
        <f>J82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141</v>
      </c>
      <c r="E61" s="150"/>
      <c r="F61" s="150"/>
      <c r="G61" s="150"/>
      <c r="H61" s="150"/>
      <c r="I61" s="150"/>
      <c r="J61" s="151">
        <f>J83</f>
        <v>0</v>
      </c>
      <c r="K61" s="98"/>
      <c r="L61" s="152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3" t="s">
        <v>144</v>
      </c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16" t="str">
        <f>E7</f>
        <v>II/611 x II/329 Poděbrady – Přední Lhota, okružní křižovatka_PD</v>
      </c>
      <c r="F71" s="317"/>
      <c r="G71" s="317"/>
      <c r="H71" s="31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29" t="s">
        <v>130</v>
      </c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265" t="str">
        <f>E9</f>
        <v>A.5.2 - Dopravně inženýrská opatření</v>
      </c>
      <c r="F73" s="318"/>
      <c r="G73" s="318"/>
      <c r="H73" s="318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29" t="s">
        <v>22</v>
      </c>
      <c r="D75" s="37"/>
      <c r="E75" s="37"/>
      <c r="F75" s="27" t="str">
        <f>F12</f>
        <v>Poděbrady – Přední Lhota</v>
      </c>
      <c r="G75" s="37"/>
      <c r="H75" s="37"/>
      <c r="I75" s="29" t="s">
        <v>24</v>
      </c>
      <c r="J75" s="60" t="str">
        <f>IF(J12="","",J12)</f>
        <v>10. 12. 2020</v>
      </c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5.7" customHeight="1">
      <c r="A77" s="35"/>
      <c r="B77" s="36"/>
      <c r="C77" s="29" t="s">
        <v>30</v>
      </c>
      <c r="D77" s="37"/>
      <c r="E77" s="37"/>
      <c r="F77" s="27" t="str">
        <f>E15</f>
        <v>Středočeský kraj</v>
      </c>
      <c r="G77" s="37"/>
      <c r="H77" s="37"/>
      <c r="I77" s="29" t="s">
        <v>38</v>
      </c>
      <c r="J77" s="33" t="str">
        <f>E21</f>
        <v>METROPROJEKT Praha a.s.</v>
      </c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29" t="s">
        <v>36</v>
      </c>
      <c r="D78" s="37"/>
      <c r="E78" s="37"/>
      <c r="F78" s="27" t="str">
        <f>IF(E18="","",E18)</f>
        <v>Vyplň údaj</v>
      </c>
      <c r="G78" s="37"/>
      <c r="H78" s="37"/>
      <c r="I78" s="29" t="s">
        <v>43</v>
      </c>
      <c r="J78" s="33" t="str">
        <f>E24</f>
        <v>METROPROJEKT Praha a.s.</v>
      </c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53"/>
      <c r="B80" s="154"/>
      <c r="C80" s="155" t="s">
        <v>145</v>
      </c>
      <c r="D80" s="156" t="s">
        <v>65</v>
      </c>
      <c r="E80" s="156" t="s">
        <v>61</v>
      </c>
      <c r="F80" s="156" t="s">
        <v>62</v>
      </c>
      <c r="G80" s="156" t="s">
        <v>146</v>
      </c>
      <c r="H80" s="156" t="s">
        <v>147</v>
      </c>
      <c r="I80" s="156" t="s">
        <v>148</v>
      </c>
      <c r="J80" s="156" t="s">
        <v>134</v>
      </c>
      <c r="K80" s="157" t="s">
        <v>149</v>
      </c>
      <c r="L80" s="158"/>
      <c r="M80" s="69" t="s">
        <v>79</v>
      </c>
      <c r="N80" s="70" t="s">
        <v>50</v>
      </c>
      <c r="O80" s="70" t="s">
        <v>150</v>
      </c>
      <c r="P80" s="70" t="s">
        <v>151</v>
      </c>
      <c r="Q80" s="70" t="s">
        <v>152</v>
      </c>
      <c r="R80" s="70" t="s">
        <v>153</v>
      </c>
      <c r="S80" s="70" t="s">
        <v>154</v>
      </c>
      <c r="T80" s="71" t="s">
        <v>155</v>
      </c>
      <c r="U80" s="153"/>
      <c r="V80" s="153"/>
      <c r="W80" s="153"/>
      <c r="X80" s="153"/>
      <c r="Y80" s="153"/>
      <c r="Z80" s="153"/>
      <c r="AA80" s="153"/>
      <c r="AB80" s="153"/>
      <c r="AC80" s="153"/>
      <c r="AD80" s="153"/>
      <c r="AE80" s="153"/>
    </row>
    <row r="81" spans="1:65" s="2" customFormat="1" ht="22.9" customHeight="1">
      <c r="A81" s="35"/>
      <c r="B81" s="36"/>
      <c r="C81" s="76" t="s">
        <v>156</v>
      </c>
      <c r="D81" s="37"/>
      <c r="E81" s="37"/>
      <c r="F81" s="37"/>
      <c r="G81" s="37"/>
      <c r="H81" s="37"/>
      <c r="I81" s="37"/>
      <c r="J81" s="159">
        <f>BK81</f>
        <v>0</v>
      </c>
      <c r="K81" s="37"/>
      <c r="L81" s="40"/>
      <c r="M81" s="72"/>
      <c r="N81" s="160"/>
      <c r="O81" s="73"/>
      <c r="P81" s="161">
        <f>P82</f>
        <v>0</v>
      </c>
      <c r="Q81" s="73"/>
      <c r="R81" s="161">
        <f>R82</f>
        <v>0</v>
      </c>
      <c r="S81" s="73"/>
      <c r="T81" s="162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7" t="s">
        <v>80</v>
      </c>
      <c r="AU81" s="17" t="s">
        <v>135</v>
      </c>
      <c r="BK81" s="163">
        <f>BK82</f>
        <v>0</v>
      </c>
    </row>
    <row r="82" spans="1:65" s="12" customFormat="1" ht="25.9" customHeight="1">
      <c r="B82" s="164"/>
      <c r="C82" s="165"/>
      <c r="D82" s="166" t="s">
        <v>80</v>
      </c>
      <c r="E82" s="167" t="s">
        <v>157</v>
      </c>
      <c r="F82" s="167" t="s">
        <v>158</v>
      </c>
      <c r="G82" s="165"/>
      <c r="H82" s="165"/>
      <c r="I82" s="168"/>
      <c r="J82" s="169">
        <f>BK82</f>
        <v>0</v>
      </c>
      <c r="K82" s="165"/>
      <c r="L82" s="170"/>
      <c r="M82" s="171"/>
      <c r="N82" s="172"/>
      <c r="O82" s="172"/>
      <c r="P82" s="173">
        <f>P83</f>
        <v>0</v>
      </c>
      <c r="Q82" s="172"/>
      <c r="R82" s="173">
        <f>R83</f>
        <v>0</v>
      </c>
      <c r="S82" s="172"/>
      <c r="T82" s="174">
        <f>T83</f>
        <v>0</v>
      </c>
      <c r="AR82" s="175" t="s">
        <v>89</v>
      </c>
      <c r="AT82" s="176" t="s">
        <v>80</v>
      </c>
      <c r="AU82" s="176" t="s">
        <v>81</v>
      </c>
      <c r="AY82" s="175" t="s">
        <v>159</v>
      </c>
      <c r="BK82" s="177">
        <f>BK83</f>
        <v>0</v>
      </c>
    </row>
    <row r="83" spans="1:65" s="12" customFormat="1" ht="22.9" customHeight="1">
      <c r="B83" s="164"/>
      <c r="C83" s="165"/>
      <c r="D83" s="166" t="s">
        <v>80</v>
      </c>
      <c r="E83" s="178" t="s">
        <v>215</v>
      </c>
      <c r="F83" s="178" t="s">
        <v>484</v>
      </c>
      <c r="G83" s="165"/>
      <c r="H83" s="165"/>
      <c r="I83" s="168"/>
      <c r="J83" s="179">
        <f>BK83</f>
        <v>0</v>
      </c>
      <c r="K83" s="165"/>
      <c r="L83" s="170"/>
      <c r="M83" s="171"/>
      <c r="N83" s="172"/>
      <c r="O83" s="172"/>
      <c r="P83" s="173">
        <f>SUM(P84:P221)</f>
        <v>0</v>
      </c>
      <c r="Q83" s="172"/>
      <c r="R83" s="173">
        <f>SUM(R84:R221)</f>
        <v>0</v>
      </c>
      <c r="S83" s="172"/>
      <c r="T83" s="174">
        <f>SUM(T84:T221)</f>
        <v>0</v>
      </c>
      <c r="AR83" s="175" t="s">
        <v>89</v>
      </c>
      <c r="AT83" s="176" t="s">
        <v>80</v>
      </c>
      <c r="AU83" s="176" t="s">
        <v>89</v>
      </c>
      <c r="AY83" s="175" t="s">
        <v>159</v>
      </c>
      <c r="BK83" s="177">
        <f>SUM(BK84:BK221)</f>
        <v>0</v>
      </c>
    </row>
    <row r="84" spans="1:65" s="2" customFormat="1" ht="14.45" customHeight="1">
      <c r="A84" s="35"/>
      <c r="B84" s="36"/>
      <c r="C84" s="180" t="s">
        <v>89</v>
      </c>
      <c r="D84" s="180" t="s">
        <v>161</v>
      </c>
      <c r="E84" s="181" t="s">
        <v>1009</v>
      </c>
      <c r="F84" s="182" t="s">
        <v>1010</v>
      </c>
      <c r="G84" s="183" t="s">
        <v>488</v>
      </c>
      <c r="H84" s="184">
        <v>283</v>
      </c>
      <c r="I84" s="185"/>
      <c r="J84" s="186">
        <f>ROUND(I84*H84,2)</f>
        <v>0</v>
      </c>
      <c r="K84" s="182" t="s">
        <v>164</v>
      </c>
      <c r="L84" s="40"/>
      <c r="M84" s="187" t="s">
        <v>79</v>
      </c>
      <c r="N84" s="188" t="s">
        <v>51</v>
      </c>
      <c r="O84" s="65"/>
      <c r="P84" s="189">
        <f>O84*H84</f>
        <v>0</v>
      </c>
      <c r="Q84" s="189">
        <v>0</v>
      </c>
      <c r="R84" s="189">
        <f>Q84*H84</f>
        <v>0</v>
      </c>
      <c r="S84" s="189">
        <v>0</v>
      </c>
      <c r="T84" s="190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1" t="s">
        <v>165</v>
      </c>
      <c r="AT84" s="191" t="s">
        <v>161</v>
      </c>
      <c r="AU84" s="191" t="s">
        <v>91</v>
      </c>
      <c r="AY84" s="17" t="s">
        <v>159</v>
      </c>
      <c r="BE84" s="192">
        <f>IF(N84="základní",J84,0)</f>
        <v>0</v>
      </c>
      <c r="BF84" s="192">
        <f>IF(N84="snížená",J84,0)</f>
        <v>0</v>
      </c>
      <c r="BG84" s="192">
        <f>IF(N84="zákl. přenesená",J84,0)</f>
        <v>0</v>
      </c>
      <c r="BH84" s="192">
        <f>IF(N84="sníž. přenesená",J84,0)</f>
        <v>0</v>
      </c>
      <c r="BI84" s="192">
        <f>IF(N84="nulová",J84,0)</f>
        <v>0</v>
      </c>
      <c r="BJ84" s="17" t="s">
        <v>89</v>
      </c>
      <c r="BK84" s="192">
        <f>ROUND(I84*H84,2)</f>
        <v>0</v>
      </c>
      <c r="BL84" s="17" t="s">
        <v>165</v>
      </c>
      <c r="BM84" s="191" t="s">
        <v>1011</v>
      </c>
    </row>
    <row r="85" spans="1:65" s="2" customFormat="1" ht="29.25">
      <c r="A85" s="35"/>
      <c r="B85" s="36"/>
      <c r="C85" s="37"/>
      <c r="D85" s="193" t="s">
        <v>167</v>
      </c>
      <c r="E85" s="37"/>
      <c r="F85" s="194" t="s">
        <v>1012</v>
      </c>
      <c r="G85" s="37"/>
      <c r="H85" s="37"/>
      <c r="I85" s="195"/>
      <c r="J85" s="37"/>
      <c r="K85" s="37"/>
      <c r="L85" s="40"/>
      <c r="M85" s="196"/>
      <c r="N85" s="197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7" t="s">
        <v>167</v>
      </c>
      <c r="AU85" s="17" t="s">
        <v>91</v>
      </c>
    </row>
    <row r="86" spans="1:65" s="15" customFormat="1" ht="11.25">
      <c r="B86" s="230"/>
      <c r="C86" s="231"/>
      <c r="D86" s="193" t="s">
        <v>171</v>
      </c>
      <c r="E86" s="232" t="s">
        <v>79</v>
      </c>
      <c r="F86" s="233" t="s">
        <v>1013</v>
      </c>
      <c r="G86" s="231"/>
      <c r="H86" s="232" t="s">
        <v>79</v>
      </c>
      <c r="I86" s="234"/>
      <c r="J86" s="231"/>
      <c r="K86" s="231"/>
      <c r="L86" s="235"/>
      <c r="M86" s="236"/>
      <c r="N86" s="237"/>
      <c r="O86" s="237"/>
      <c r="P86" s="237"/>
      <c r="Q86" s="237"/>
      <c r="R86" s="237"/>
      <c r="S86" s="237"/>
      <c r="T86" s="238"/>
      <c r="AT86" s="239" t="s">
        <v>171</v>
      </c>
      <c r="AU86" s="239" t="s">
        <v>91</v>
      </c>
      <c r="AV86" s="15" t="s">
        <v>89</v>
      </c>
      <c r="AW86" s="15" t="s">
        <v>42</v>
      </c>
      <c r="AX86" s="15" t="s">
        <v>81</v>
      </c>
      <c r="AY86" s="239" t="s">
        <v>159</v>
      </c>
    </row>
    <row r="87" spans="1:65" s="13" customFormat="1" ht="11.25">
      <c r="B87" s="198"/>
      <c r="C87" s="199"/>
      <c r="D87" s="193" t="s">
        <v>171</v>
      </c>
      <c r="E87" s="200" t="s">
        <v>79</v>
      </c>
      <c r="F87" s="201" t="s">
        <v>1014</v>
      </c>
      <c r="G87" s="199"/>
      <c r="H87" s="202">
        <v>37</v>
      </c>
      <c r="I87" s="203"/>
      <c r="J87" s="199"/>
      <c r="K87" s="199"/>
      <c r="L87" s="204"/>
      <c r="M87" s="205"/>
      <c r="N87" s="206"/>
      <c r="O87" s="206"/>
      <c r="P87" s="206"/>
      <c r="Q87" s="206"/>
      <c r="R87" s="206"/>
      <c r="S87" s="206"/>
      <c r="T87" s="207"/>
      <c r="AT87" s="208" t="s">
        <v>171</v>
      </c>
      <c r="AU87" s="208" t="s">
        <v>91</v>
      </c>
      <c r="AV87" s="13" t="s">
        <v>91</v>
      </c>
      <c r="AW87" s="13" t="s">
        <v>42</v>
      </c>
      <c r="AX87" s="13" t="s">
        <v>81</v>
      </c>
      <c r="AY87" s="208" t="s">
        <v>159</v>
      </c>
    </row>
    <row r="88" spans="1:65" s="13" customFormat="1" ht="11.25">
      <c r="B88" s="198"/>
      <c r="C88" s="199"/>
      <c r="D88" s="193" t="s">
        <v>171</v>
      </c>
      <c r="E88" s="200" t="s">
        <v>79</v>
      </c>
      <c r="F88" s="201" t="s">
        <v>1015</v>
      </c>
      <c r="G88" s="199"/>
      <c r="H88" s="202">
        <v>44</v>
      </c>
      <c r="I88" s="203"/>
      <c r="J88" s="199"/>
      <c r="K88" s="199"/>
      <c r="L88" s="204"/>
      <c r="M88" s="205"/>
      <c r="N88" s="206"/>
      <c r="O88" s="206"/>
      <c r="P88" s="206"/>
      <c r="Q88" s="206"/>
      <c r="R88" s="206"/>
      <c r="S88" s="206"/>
      <c r="T88" s="207"/>
      <c r="AT88" s="208" t="s">
        <v>171</v>
      </c>
      <c r="AU88" s="208" t="s">
        <v>91</v>
      </c>
      <c r="AV88" s="13" t="s">
        <v>91</v>
      </c>
      <c r="AW88" s="13" t="s">
        <v>42</v>
      </c>
      <c r="AX88" s="13" t="s">
        <v>81</v>
      </c>
      <c r="AY88" s="208" t="s">
        <v>159</v>
      </c>
    </row>
    <row r="89" spans="1:65" s="13" customFormat="1" ht="11.25">
      <c r="B89" s="198"/>
      <c r="C89" s="199"/>
      <c r="D89" s="193" t="s">
        <v>171</v>
      </c>
      <c r="E89" s="200" t="s">
        <v>79</v>
      </c>
      <c r="F89" s="201" t="s">
        <v>1016</v>
      </c>
      <c r="G89" s="199"/>
      <c r="H89" s="202">
        <v>42</v>
      </c>
      <c r="I89" s="203"/>
      <c r="J89" s="199"/>
      <c r="K89" s="199"/>
      <c r="L89" s="204"/>
      <c r="M89" s="205"/>
      <c r="N89" s="206"/>
      <c r="O89" s="206"/>
      <c r="P89" s="206"/>
      <c r="Q89" s="206"/>
      <c r="R89" s="206"/>
      <c r="S89" s="206"/>
      <c r="T89" s="207"/>
      <c r="AT89" s="208" t="s">
        <v>171</v>
      </c>
      <c r="AU89" s="208" t="s">
        <v>91</v>
      </c>
      <c r="AV89" s="13" t="s">
        <v>91</v>
      </c>
      <c r="AW89" s="13" t="s">
        <v>42</v>
      </c>
      <c r="AX89" s="13" t="s">
        <v>81</v>
      </c>
      <c r="AY89" s="208" t="s">
        <v>159</v>
      </c>
    </row>
    <row r="90" spans="1:65" s="13" customFormat="1" ht="11.25">
      <c r="B90" s="198"/>
      <c r="C90" s="199"/>
      <c r="D90" s="193" t="s">
        <v>171</v>
      </c>
      <c r="E90" s="200" t="s">
        <v>79</v>
      </c>
      <c r="F90" s="201" t="s">
        <v>1017</v>
      </c>
      <c r="G90" s="199"/>
      <c r="H90" s="202">
        <v>49</v>
      </c>
      <c r="I90" s="203"/>
      <c r="J90" s="199"/>
      <c r="K90" s="199"/>
      <c r="L90" s="204"/>
      <c r="M90" s="205"/>
      <c r="N90" s="206"/>
      <c r="O90" s="206"/>
      <c r="P90" s="206"/>
      <c r="Q90" s="206"/>
      <c r="R90" s="206"/>
      <c r="S90" s="206"/>
      <c r="T90" s="207"/>
      <c r="AT90" s="208" t="s">
        <v>171</v>
      </c>
      <c r="AU90" s="208" t="s">
        <v>91</v>
      </c>
      <c r="AV90" s="13" t="s">
        <v>91</v>
      </c>
      <c r="AW90" s="13" t="s">
        <v>42</v>
      </c>
      <c r="AX90" s="13" t="s">
        <v>81</v>
      </c>
      <c r="AY90" s="208" t="s">
        <v>159</v>
      </c>
    </row>
    <row r="91" spans="1:65" s="13" customFormat="1" ht="11.25">
      <c r="B91" s="198"/>
      <c r="C91" s="199"/>
      <c r="D91" s="193" t="s">
        <v>171</v>
      </c>
      <c r="E91" s="200" t="s">
        <v>79</v>
      </c>
      <c r="F91" s="201" t="s">
        <v>1018</v>
      </c>
      <c r="G91" s="199"/>
      <c r="H91" s="202">
        <v>47</v>
      </c>
      <c r="I91" s="203"/>
      <c r="J91" s="199"/>
      <c r="K91" s="199"/>
      <c r="L91" s="204"/>
      <c r="M91" s="205"/>
      <c r="N91" s="206"/>
      <c r="O91" s="206"/>
      <c r="P91" s="206"/>
      <c r="Q91" s="206"/>
      <c r="R91" s="206"/>
      <c r="S91" s="206"/>
      <c r="T91" s="207"/>
      <c r="AT91" s="208" t="s">
        <v>171</v>
      </c>
      <c r="AU91" s="208" t="s">
        <v>91</v>
      </c>
      <c r="AV91" s="13" t="s">
        <v>91</v>
      </c>
      <c r="AW91" s="13" t="s">
        <v>42</v>
      </c>
      <c r="AX91" s="13" t="s">
        <v>81</v>
      </c>
      <c r="AY91" s="208" t="s">
        <v>159</v>
      </c>
    </row>
    <row r="92" spans="1:65" s="13" customFormat="1" ht="11.25">
      <c r="B92" s="198"/>
      <c r="C92" s="199"/>
      <c r="D92" s="193" t="s">
        <v>171</v>
      </c>
      <c r="E92" s="200" t="s">
        <v>79</v>
      </c>
      <c r="F92" s="201" t="s">
        <v>1019</v>
      </c>
      <c r="G92" s="199"/>
      <c r="H92" s="202">
        <v>30</v>
      </c>
      <c r="I92" s="203"/>
      <c r="J92" s="199"/>
      <c r="K92" s="199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171</v>
      </c>
      <c r="AU92" s="208" t="s">
        <v>91</v>
      </c>
      <c r="AV92" s="13" t="s">
        <v>91</v>
      </c>
      <c r="AW92" s="13" t="s">
        <v>42</v>
      </c>
      <c r="AX92" s="13" t="s">
        <v>81</v>
      </c>
      <c r="AY92" s="208" t="s">
        <v>159</v>
      </c>
    </row>
    <row r="93" spans="1:65" s="13" customFormat="1" ht="11.25">
      <c r="B93" s="198"/>
      <c r="C93" s="199"/>
      <c r="D93" s="193" t="s">
        <v>171</v>
      </c>
      <c r="E93" s="200" t="s">
        <v>79</v>
      </c>
      <c r="F93" s="201" t="s">
        <v>1020</v>
      </c>
      <c r="G93" s="199"/>
      <c r="H93" s="202">
        <v>34</v>
      </c>
      <c r="I93" s="203"/>
      <c r="J93" s="199"/>
      <c r="K93" s="199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171</v>
      </c>
      <c r="AU93" s="208" t="s">
        <v>91</v>
      </c>
      <c r="AV93" s="13" t="s">
        <v>91</v>
      </c>
      <c r="AW93" s="13" t="s">
        <v>42</v>
      </c>
      <c r="AX93" s="13" t="s">
        <v>81</v>
      </c>
      <c r="AY93" s="208" t="s">
        <v>159</v>
      </c>
    </row>
    <row r="94" spans="1:65" s="14" customFormat="1" ht="11.25">
      <c r="B94" s="219"/>
      <c r="C94" s="220"/>
      <c r="D94" s="193" t="s">
        <v>171</v>
      </c>
      <c r="E94" s="221" t="s">
        <v>79</v>
      </c>
      <c r="F94" s="222" t="s">
        <v>272</v>
      </c>
      <c r="G94" s="220"/>
      <c r="H94" s="223">
        <v>283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AT94" s="229" t="s">
        <v>171</v>
      </c>
      <c r="AU94" s="229" t="s">
        <v>91</v>
      </c>
      <c r="AV94" s="14" t="s">
        <v>165</v>
      </c>
      <c r="AW94" s="14" t="s">
        <v>42</v>
      </c>
      <c r="AX94" s="14" t="s">
        <v>89</v>
      </c>
      <c r="AY94" s="229" t="s">
        <v>159</v>
      </c>
    </row>
    <row r="95" spans="1:65" s="2" customFormat="1" ht="24.2" customHeight="1">
      <c r="A95" s="35"/>
      <c r="B95" s="36"/>
      <c r="C95" s="180" t="s">
        <v>91</v>
      </c>
      <c r="D95" s="180" t="s">
        <v>161</v>
      </c>
      <c r="E95" s="181" t="s">
        <v>1021</v>
      </c>
      <c r="F95" s="182" t="s">
        <v>1022</v>
      </c>
      <c r="G95" s="183" t="s">
        <v>488</v>
      </c>
      <c r="H95" s="184">
        <v>10675</v>
      </c>
      <c r="I95" s="185"/>
      <c r="J95" s="186">
        <f>ROUND(I95*H95,2)</f>
        <v>0</v>
      </c>
      <c r="K95" s="182" t="s">
        <v>164</v>
      </c>
      <c r="L95" s="40"/>
      <c r="M95" s="187" t="s">
        <v>79</v>
      </c>
      <c r="N95" s="188" t="s">
        <v>51</v>
      </c>
      <c r="O95" s="65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1" t="s">
        <v>165</v>
      </c>
      <c r="AT95" s="191" t="s">
        <v>161</v>
      </c>
      <c r="AU95" s="191" t="s">
        <v>91</v>
      </c>
      <c r="AY95" s="17" t="s">
        <v>159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7" t="s">
        <v>89</v>
      </c>
      <c r="BK95" s="192">
        <f>ROUND(I95*H95,2)</f>
        <v>0</v>
      </c>
      <c r="BL95" s="17" t="s">
        <v>165</v>
      </c>
      <c r="BM95" s="191" t="s">
        <v>1023</v>
      </c>
    </row>
    <row r="96" spans="1:65" s="2" customFormat="1" ht="29.25">
      <c r="A96" s="35"/>
      <c r="B96" s="36"/>
      <c r="C96" s="37"/>
      <c r="D96" s="193" t="s">
        <v>167</v>
      </c>
      <c r="E96" s="37"/>
      <c r="F96" s="194" t="s">
        <v>1012</v>
      </c>
      <c r="G96" s="37"/>
      <c r="H96" s="37"/>
      <c r="I96" s="195"/>
      <c r="J96" s="37"/>
      <c r="K96" s="37"/>
      <c r="L96" s="40"/>
      <c r="M96" s="196"/>
      <c r="N96" s="197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7" t="s">
        <v>167</v>
      </c>
      <c r="AU96" s="17" t="s">
        <v>91</v>
      </c>
    </row>
    <row r="97" spans="1:65" s="15" customFormat="1" ht="11.25">
      <c r="B97" s="230"/>
      <c r="C97" s="231"/>
      <c r="D97" s="193" t="s">
        <v>171</v>
      </c>
      <c r="E97" s="232" t="s">
        <v>79</v>
      </c>
      <c r="F97" s="233" t="s">
        <v>1024</v>
      </c>
      <c r="G97" s="231"/>
      <c r="H97" s="232" t="s">
        <v>79</v>
      </c>
      <c r="I97" s="234"/>
      <c r="J97" s="231"/>
      <c r="K97" s="231"/>
      <c r="L97" s="235"/>
      <c r="M97" s="236"/>
      <c r="N97" s="237"/>
      <c r="O97" s="237"/>
      <c r="P97" s="237"/>
      <c r="Q97" s="237"/>
      <c r="R97" s="237"/>
      <c r="S97" s="237"/>
      <c r="T97" s="238"/>
      <c r="AT97" s="239" t="s">
        <v>171</v>
      </c>
      <c r="AU97" s="239" t="s">
        <v>91</v>
      </c>
      <c r="AV97" s="15" t="s">
        <v>89</v>
      </c>
      <c r="AW97" s="15" t="s">
        <v>42</v>
      </c>
      <c r="AX97" s="15" t="s">
        <v>81</v>
      </c>
      <c r="AY97" s="239" t="s">
        <v>159</v>
      </c>
    </row>
    <row r="98" spans="1:65" s="13" customFormat="1" ht="11.25">
      <c r="B98" s="198"/>
      <c r="C98" s="199"/>
      <c r="D98" s="193" t="s">
        <v>171</v>
      </c>
      <c r="E98" s="200" t="s">
        <v>79</v>
      </c>
      <c r="F98" s="201" t="s">
        <v>1025</v>
      </c>
      <c r="G98" s="199"/>
      <c r="H98" s="202">
        <v>333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171</v>
      </c>
      <c r="AU98" s="208" t="s">
        <v>91</v>
      </c>
      <c r="AV98" s="13" t="s">
        <v>91</v>
      </c>
      <c r="AW98" s="13" t="s">
        <v>42</v>
      </c>
      <c r="AX98" s="13" t="s">
        <v>81</v>
      </c>
      <c r="AY98" s="208" t="s">
        <v>159</v>
      </c>
    </row>
    <row r="99" spans="1:65" s="13" customFormat="1" ht="11.25">
      <c r="B99" s="198"/>
      <c r="C99" s="199"/>
      <c r="D99" s="193" t="s">
        <v>171</v>
      </c>
      <c r="E99" s="200" t="s">
        <v>79</v>
      </c>
      <c r="F99" s="201" t="s">
        <v>1026</v>
      </c>
      <c r="G99" s="199"/>
      <c r="H99" s="202">
        <v>2156</v>
      </c>
      <c r="I99" s="203"/>
      <c r="J99" s="199"/>
      <c r="K99" s="199"/>
      <c r="L99" s="204"/>
      <c r="M99" s="205"/>
      <c r="N99" s="206"/>
      <c r="O99" s="206"/>
      <c r="P99" s="206"/>
      <c r="Q99" s="206"/>
      <c r="R99" s="206"/>
      <c r="S99" s="206"/>
      <c r="T99" s="207"/>
      <c r="AT99" s="208" t="s">
        <v>171</v>
      </c>
      <c r="AU99" s="208" t="s">
        <v>91</v>
      </c>
      <c r="AV99" s="13" t="s">
        <v>91</v>
      </c>
      <c r="AW99" s="13" t="s">
        <v>42</v>
      </c>
      <c r="AX99" s="13" t="s">
        <v>81</v>
      </c>
      <c r="AY99" s="208" t="s">
        <v>159</v>
      </c>
    </row>
    <row r="100" spans="1:65" s="13" customFormat="1" ht="11.25">
      <c r="B100" s="198"/>
      <c r="C100" s="199"/>
      <c r="D100" s="193" t="s">
        <v>171</v>
      </c>
      <c r="E100" s="200" t="s">
        <v>79</v>
      </c>
      <c r="F100" s="201" t="s">
        <v>1027</v>
      </c>
      <c r="G100" s="199"/>
      <c r="H100" s="202">
        <v>1512</v>
      </c>
      <c r="I100" s="203"/>
      <c r="J100" s="199"/>
      <c r="K100" s="199"/>
      <c r="L100" s="204"/>
      <c r="M100" s="205"/>
      <c r="N100" s="206"/>
      <c r="O100" s="206"/>
      <c r="P100" s="206"/>
      <c r="Q100" s="206"/>
      <c r="R100" s="206"/>
      <c r="S100" s="206"/>
      <c r="T100" s="207"/>
      <c r="AT100" s="208" t="s">
        <v>171</v>
      </c>
      <c r="AU100" s="208" t="s">
        <v>91</v>
      </c>
      <c r="AV100" s="13" t="s">
        <v>91</v>
      </c>
      <c r="AW100" s="13" t="s">
        <v>42</v>
      </c>
      <c r="AX100" s="13" t="s">
        <v>81</v>
      </c>
      <c r="AY100" s="208" t="s">
        <v>159</v>
      </c>
    </row>
    <row r="101" spans="1:65" s="13" customFormat="1" ht="11.25">
      <c r="B101" s="198"/>
      <c r="C101" s="199"/>
      <c r="D101" s="193" t="s">
        <v>171</v>
      </c>
      <c r="E101" s="200" t="s">
        <v>79</v>
      </c>
      <c r="F101" s="201" t="s">
        <v>1028</v>
      </c>
      <c r="G101" s="199"/>
      <c r="H101" s="202">
        <v>784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171</v>
      </c>
      <c r="AU101" s="208" t="s">
        <v>91</v>
      </c>
      <c r="AV101" s="13" t="s">
        <v>91</v>
      </c>
      <c r="AW101" s="13" t="s">
        <v>42</v>
      </c>
      <c r="AX101" s="13" t="s">
        <v>81</v>
      </c>
      <c r="AY101" s="208" t="s">
        <v>159</v>
      </c>
    </row>
    <row r="102" spans="1:65" s="13" customFormat="1" ht="11.25">
      <c r="B102" s="198"/>
      <c r="C102" s="199"/>
      <c r="D102" s="193" t="s">
        <v>171</v>
      </c>
      <c r="E102" s="200" t="s">
        <v>79</v>
      </c>
      <c r="F102" s="201" t="s">
        <v>1029</v>
      </c>
      <c r="G102" s="199"/>
      <c r="H102" s="202">
        <v>752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171</v>
      </c>
      <c r="AU102" s="208" t="s">
        <v>91</v>
      </c>
      <c r="AV102" s="13" t="s">
        <v>91</v>
      </c>
      <c r="AW102" s="13" t="s">
        <v>42</v>
      </c>
      <c r="AX102" s="13" t="s">
        <v>81</v>
      </c>
      <c r="AY102" s="208" t="s">
        <v>159</v>
      </c>
    </row>
    <row r="103" spans="1:65" s="13" customFormat="1" ht="11.25">
      <c r="B103" s="198"/>
      <c r="C103" s="199"/>
      <c r="D103" s="193" t="s">
        <v>171</v>
      </c>
      <c r="E103" s="200" t="s">
        <v>79</v>
      </c>
      <c r="F103" s="201" t="s">
        <v>1030</v>
      </c>
      <c r="G103" s="199"/>
      <c r="H103" s="202">
        <v>480</v>
      </c>
      <c r="I103" s="203"/>
      <c r="J103" s="199"/>
      <c r="K103" s="199"/>
      <c r="L103" s="204"/>
      <c r="M103" s="205"/>
      <c r="N103" s="206"/>
      <c r="O103" s="206"/>
      <c r="P103" s="206"/>
      <c r="Q103" s="206"/>
      <c r="R103" s="206"/>
      <c r="S103" s="206"/>
      <c r="T103" s="207"/>
      <c r="AT103" s="208" t="s">
        <v>171</v>
      </c>
      <c r="AU103" s="208" t="s">
        <v>91</v>
      </c>
      <c r="AV103" s="13" t="s">
        <v>91</v>
      </c>
      <c r="AW103" s="13" t="s">
        <v>42</v>
      </c>
      <c r="AX103" s="13" t="s">
        <v>81</v>
      </c>
      <c r="AY103" s="208" t="s">
        <v>159</v>
      </c>
    </row>
    <row r="104" spans="1:65" s="13" customFormat="1" ht="11.25">
      <c r="B104" s="198"/>
      <c r="C104" s="199"/>
      <c r="D104" s="193" t="s">
        <v>171</v>
      </c>
      <c r="E104" s="200" t="s">
        <v>79</v>
      </c>
      <c r="F104" s="201" t="s">
        <v>1031</v>
      </c>
      <c r="G104" s="199"/>
      <c r="H104" s="202">
        <v>4658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171</v>
      </c>
      <c r="AU104" s="208" t="s">
        <v>91</v>
      </c>
      <c r="AV104" s="13" t="s">
        <v>91</v>
      </c>
      <c r="AW104" s="13" t="s">
        <v>42</v>
      </c>
      <c r="AX104" s="13" t="s">
        <v>81</v>
      </c>
      <c r="AY104" s="208" t="s">
        <v>159</v>
      </c>
    </row>
    <row r="105" spans="1:65" s="14" customFormat="1" ht="11.25">
      <c r="B105" s="219"/>
      <c r="C105" s="220"/>
      <c r="D105" s="193" t="s">
        <v>171</v>
      </c>
      <c r="E105" s="221" t="s">
        <v>79</v>
      </c>
      <c r="F105" s="222" t="s">
        <v>272</v>
      </c>
      <c r="G105" s="220"/>
      <c r="H105" s="223">
        <v>10675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171</v>
      </c>
      <c r="AU105" s="229" t="s">
        <v>91</v>
      </c>
      <c r="AV105" s="14" t="s">
        <v>165</v>
      </c>
      <c r="AW105" s="14" t="s">
        <v>42</v>
      </c>
      <c r="AX105" s="14" t="s">
        <v>89</v>
      </c>
      <c r="AY105" s="229" t="s">
        <v>159</v>
      </c>
    </row>
    <row r="106" spans="1:65" s="2" customFormat="1" ht="14.45" customHeight="1">
      <c r="A106" s="35"/>
      <c r="B106" s="36"/>
      <c r="C106" s="180" t="s">
        <v>178</v>
      </c>
      <c r="D106" s="180" t="s">
        <v>161</v>
      </c>
      <c r="E106" s="181" t="s">
        <v>1032</v>
      </c>
      <c r="F106" s="182" t="s">
        <v>1033</v>
      </c>
      <c r="G106" s="183" t="s">
        <v>488</v>
      </c>
      <c r="H106" s="184">
        <v>17</v>
      </c>
      <c r="I106" s="185"/>
      <c r="J106" s="186">
        <f>ROUND(I106*H106,2)</f>
        <v>0</v>
      </c>
      <c r="K106" s="182" t="s">
        <v>164</v>
      </c>
      <c r="L106" s="40"/>
      <c r="M106" s="187" t="s">
        <v>79</v>
      </c>
      <c r="N106" s="188" t="s">
        <v>51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165</v>
      </c>
      <c r="AT106" s="191" t="s">
        <v>161</v>
      </c>
      <c r="AU106" s="191" t="s">
        <v>91</v>
      </c>
      <c r="AY106" s="17" t="s">
        <v>159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89</v>
      </c>
      <c r="BK106" s="192">
        <f>ROUND(I106*H106,2)</f>
        <v>0</v>
      </c>
      <c r="BL106" s="17" t="s">
        <v>165</v>
      </c>
      <c r="BM106" s="191" t="s">
        <v>1034</v>
      </c>
    </row>
    <row r="107" spans="1:65" s="2" customFormat="1" ht="48.75">
      <c r="A107" s="35"/>
      <c r="B107" s="36"/>
      <c r="C107" s="37"/>
      <c r="D107" s="193" t="s">
        <v>167</v>
      </c>
      <c r="E107" s="37"/>
      <c r="F107" s="194" t="s">
        <v>1035</v>
      </c>
      <c r="G107" s="37"/>
      <c r="H107" s="37"/>
      <c r="I107" s="195"/>
      <c r="J107" s="37"/>
      <c r="K107" s="37"/>
      <c r="L107" s="40"/>
      <c r="M107" s="196"/>
      <c r="N107" s="19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7" t="s">
        <v>167</v>
      </c>
      <c r="AU107" s="17" t="s">
        <v>91</v>
      </c>
    </row>
    <row r="108" spans="1:65" s="15" customFormat="1" ht="11.25">
      <c r="B108" s="230"/>
      <c r="C108" s="231"/>
      <c r="D108" s="193" t="s">
        <v>171</v>
      </c>
      <c r="E108" s="232" t="s">
        <v>79</v>
      </c>
      <c r="F108" s="233" t="s">
        <v>1013</v>
      </c>
      <c r="G108" s="231"/>
      <c r="H108" s="232" t="s">
        <v>79</v>
      </c>
      <c r="I108" s="234"/>
      <c r="J108" s="231"/>
      <c r="K108" s="231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171</v>
      </c>
      <c r="AU108" s="239" t="s">
        <v>91</v>
      </c>
      <c r="AV108" s="15" t="s">
        <v>89</v>
      </c>
      <c r="AW108" s="15" t="s">
        <v>42</v>
      </c>
      <c r="AX108" s="15" t="s">
        <v>81</v>
      </c>
      <c r="AY108" s="239" t="s">
        <v>159</v>
      </c>
    </row>
    <row r="109" spans="1:65" s="13" customFormat="1" ht="11.25">
      <c r="B109" s="198"/>
      <c r="C109" s="199"/>
      <c r="D109" s="193" t="s">
        <v>171</v>
      </c>
      <c r="E109" s="200" t="s">
        <v>79</v>
      </c>
      <c r="F109" s="201" t="s">
        <v>1036</v>
      </c>
      <c r="G109" s="199"/>
      <c r="H109" s="202">
        <v>1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171</v>
      </c>
      <c r="AU109" s="208" t="s">
        <v>91</v>
      </c>
      <c r="AV109" s="13" t="s">
        <v>91</v>
      </c>
      <c r="AW109" s="13" t="s">
        <v>42</v>
      </c>
      <c r="AX109" s="13" t="s">
        <v>81</v>
      </c>
      <c r="AY109" s="208" t="s">
        <v>159</v>
      </c>
    </row>
    <row r="110" spans="1:65" s="13" customFormat="1" ht="11.25">
      <c r="B110" s="198"/>
      <c r="C110" s="199"/>
      <c r="D110" s="193" t="s">
        <v>171</v>
      </c>
      <c r="E110" s="200" t="s">
        <v>79</v>
      </c>
      <c r="F110" s="201" t="s">
        <v>1037</v>
      </c>
      <c r="G110" s="199"/>
      <c r="H110" s="202">
        <v>4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171</v>
      </c>
      <c r="AU110" s="208" t="s">
        <v>91</v>
      </c>
      <c r="AV110" s="13" t="s">
        <v>91</v>
      </c>
      <c r="AW110" s="13" t="s">
        <v>42</v>
      </c>
      <c r="AX110" s="13" t="s">
        <v>81</v>
      </c>
      <c r="AY110" s="208" t="s">
        <v>159</v>
      </c>
    </row>
    <row r="111" spans="1:65" s="13" customFormat="1" ht="11.25">
      <c r="B111" s="198"/>
      <c r="C111" s="199"/>
      <c r="D111" s="193" t="s">
        <v>171</v>
      </c>
      <c r="E111" s="200" t="s">
        <v>79</v>
      </c>
      <c r="F111" s="201" t="s">
        <v>1038</v>
      </c>
      <c r="G111" s="199"/>
      <c r="H111" s="202">
        <v>4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171</v>
      </c>
      <c r="AU111" s="208" t="s">
        <v>91</v>
      </c>
      <c r="AV111" s="13" t="s">
        <v>91</v>
      </c>
      <c r="AW111" s="13" t="s">
        <v>42</v>
      </c>
      <c r="AX111" s="13" t="s">
        <v>81</v>
      </c>
      <c r="AY111" s="208" t="s">
        <v>159</v>
      </c>
    </row>
    <row r="112" spans="1:65" s="13" customFormat="1" ht="11.25">
      <c r="B112" s="198"/>
      <c r="C112" s="199"/>
      <c r="D112" s="193" t="s">
        <v>171</v>
      </c>
      <c r="E112" s="200" t="s">
        <v>79</v>
      </c>
      <c r="F112" s="201" t="s">
        <v>1039</v>
      </c>
      <c r="G112" s="199"/>
      <c r="H112" s="202">
        <v>4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171</v>
      </c>
      <c r="AU112" s="208" t="s">
        <v>91</v>
      </c>
      <c r="AV112" s="13" t="s">
        <v>91</v>
      </c>
      <c r="AW112" s="13" t="s">
        <v>42</v>
      </c>
      <c r="AX112" s="13" t="s">
        <v>81</v>
      </c>
      <c r="AY112" s="208" t="s">
        <v>159</v>
      </c>
    </row>
    <row r="113" spans="1:65" s="13" customFormat="1" ht="11.25">
      <c r="B113" s="198"/>
      <c r="C113" s="199"/>
      <c r="D113" s="193" t="s">
        <v>171</v>
      </c>
      <c r="E113" s="200" t="s">
        <v>79</v>
      </c>
      <c r="F113" s="201" t="s">
        <v>1040</v>
      </c>
      <c r="G113" s="199"/>
      <c r="H113" s="202">
        <v>4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171</v>
      </c>
      <c r="AU113" s="208" t="s">
        <v>91</v>
      </c>
      <c r="AV113" s="13" t="s">
        <v>91</v>
      </c>
      <c r="AW113" s="13" t="s">
        <v>42</v>
      </c>
      <c r="AX113" s="13" t="s">
        <v>81</v>
      </c>
      <c r="AY113" s="208" t="s">
        <v>159</v>
      </c>
    </row>
    <row r="114" spans="1:65" s="14" customFormat="1" ht="11.25">
      <c r="B114" s="219"/>
      <c r="C114" s="220"/>
      <c r="D114" s="193" t="s">
        <v>171</v>
      </c>
      <c r="E114" s="221" t="s">
        <v>79</v>
      </c>
      <c r="F114" s="222" t="s">
        <v>272</v>
      </c>
      <c r="G114" s="220"/>
      <c r="H114" s="223">
        <v>17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171</v>
      </c>
      <c r="AU114" s="229" t="s">
        <v>91</v>
      </c>
      <c r="AV114" s="14" t="s">
        <v>165</v>
      </c>
      <c r="AW114" s="14" t="s">
        <v>42</v>
      </c>
      <c r="AX114" s="14" t="s">
        <v>89</v>
      </c>
      <c r="AY114" s="229" t="s">
        <v>159</v>
      </c>
    </row>
    <row r="115" spans="1:65" s="2" customFormat="1" ht="24.2" customHeight="1">
      <c r="A115" s="35"/>
      <c r="B115" s="36"/>
      <c r="C115" s="180" t="s">
        <v>165</v>
      </c>
      <c r="D115" s="180" t="s">
        <v>161</v>
      </c>
      <c r="E115" s="181" t="s">
        <v>1041</v>
      </c>
      <c r="F115" s="182" t="s">
        <v>1042</v>
      </c>
      <c r="G115" s="183" t="s">
        <v>488</v>
      </c>
      <c r="H115" s="184">
        <v>477</v>
      </c>
      <c r="I115" s="185"/>
      <c r="J115" s="186">
        <f>ROUND(I115*H115,2)</f>
        <v>0</v>
      </c>
      <c r="K115" s="182" t="s">
        <v>164</v>
      </c>
      <c r="L115" s="40"/>
      <c r="M115" s="187" t="s">
        <v>79</v>
      </c>
      <c r="N115" s="188" t="s">
        <v>51</v>
      </c>
      <c r="O115" s="65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1" t="s">
        <v>165</v>
      </c>
      <c r="AT115" s="191" t="s">
        <v>161</v>
      </c>
      <c r="AU115" s="191" t="s">
        <v>91</v>
      </c>
      <c r="AY115" s="17" t="s">
        <v>159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7" t="s">
        <v>89</v>
      </c>
      <c r="BK115" s="192">
        <f>ROUND(I115*H115,2)</f>
        <v>0</v>
      </c>
      <c r="BL115" s="17" t="s">
        <v>165</v>
      </c>
      <c r="BM115" s="191" t="s">
        <v>1043</v>
      </c>
    </row>
    <row r="116" spans="1:65" s="2" customFormat="1" ht="48.75">
      <c r="A116" s="35"/>
      <c r="B116" s="36"/>
      <c r="C116" s="37"/>
      <c r="D116" s="193" t="s">
        <v>167</v>
      </c>
      <c r="E116" s="37"/>
      <c r="F116" s="194" t="s">
        <v>1035</v>
      </c>
      <c r="G116" s="37"/>
      <c r="H116" s="37"/>
      <c r="I116" s="195"/>
      <c r="J116" s="37"/>
      <c r="K116" s="37"/>
      <c r="L116" s="40"/>
      <c r="M116" s="196"/>
      <c r="N116" s="197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7" t="s">
        <v>167</v>
      </c>
      <c r="AU116" s="17" t="s">
        <v>91</v>
      </c>
    </row>
    <row r="117" spans="1:65" s="15" customFormat="1" ht="11.25">
      <c r="B117" s="230"/>
      <c r="C117" s="231"/>
      <c r="D117" s="193" t="s">
        <v>171</v>
      </c>
      <c r="E117" s="232" t="s">
        <v>79</v>
      </c>
      <c r="F117" s="233" t="s">
        <v>1024</v>
      </c>
      <c r="G117" s="231"/>
      <c r="H117" s="232" t="s">
        <v>79</v>
      </c>
      <c r="I117" s="234"/>
      <c r="J117" s="231"/>
      <c r="K117" s="231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171</v>
      </c>
      <c r="AU117" s="239" t="s">
        <v>91</v>
      </c>
      <c r="AV117" s="15" t="s">
        <v>89</v>
      </c>
      <c r="AW117" s="15" t="s">
        <v>42</v>
      </c>
      <c r="AX117" s="15" t="s">
        <v>81</v>
      </c>
      <c r="AY117" s="239" t="s">
        <v>159</v>
      </c>
    </row>
    <row r="118" spans="1:65" s="13" customFormat="1" ht="11.25">
      <c r="B118" s="198"/>
      <c r="C118" s="199"/>
      <c r="D118" s="193" t="s">
        <v>171</v>
      </c>
      <c r="E118" s="200" t="s">
        <v>79</v>
      </c>
      <c r="F118" s="201" t="s">
        <v>1044</v>
      </c>
      <c r="G118" s="199"/>
      <c r="H118" s="202">
        <v>9</v>
      </c>
      <c r="I118" s="203"/>
      <c r="J118" s="199"/>
      <c r="K118" s="199"/>
      <c r="L118" s="204"/>
      <c r="M118" s="205"/>
      <c r="N118" s="206"/>
      <c r="O118" s="206"/>
      <c r="P118" s="206"/>
      <c r="Q118" s="206"/>
      <c r="R118" s="206"/>
      <c r="S118" s="206"/>
      <c r="T118" s="207"/>
      <c r="AT118" s="208" t="s">
        <v>171</v>
      </c>
      <c r="AU118" s="208" t="s">
        <v>91</v>
      </c>
      <c r="AV118" s="13" t="s">
        <v>91</v>
      </c>
      <c r="AW118" s="13" t="s">
        <v>42</v>
      </c>
      <c r="AX118" s="13" t="s">
        <v>81</v>
      </c>
      <c r="AY118" s="208" t="s">
        <v>159</v>
      </c>
    </row>
    <row r="119" spans="1:65" s="13" customFormat="1" ht="11.25">
      <c r="B119" s="198"/>
      <c r="C119" s="199"/>
      <c r="D119" s="193" t="s">
        <v>171</v>
      </c>
      <c r="E119" s="200" t="s">
        <v>79</v>
      </c>
      <c r="F119" s="201" t="s">
        <v>1045</v>
      </c>
      <c r="G119" s="199"/>
      <c r="H119" s="202">
        <v>196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171</v>
      </c>
      <c r="AU119" s="208" t="s">
        <v>91</v>
      </c>
      <c r="AV119" s="13" t="s">
        <v>91</v>
      </c>
      <c r="AW119" s="13" t="s">
        <v>42</v>
      </c>
      <c r="AX119" s="13" t="s">
        <v>81</v>
      </c>
      <c r="AY119" s="208" t="s">
        <v>159</v>
      </c>
    </row>
    <row r="120" spans="1:65" s="13" customFormat="1" ht="11.25">
      <c r="B120" s="198"/>
      <c r="C120" s="199"/>
      <c r="D120" s="193" t="s">
        <v>171</v>
      </c>
      <c r="E120" s="200" t="s">
        <v>79</v>
      </c>
      <c r="F120" s="201" t="s">
        <v>1046</v>
      </c>
      <c r="G120" s="199"/>
      <c r="H120" s="202">
        <v>144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171</v>
      </c>
      <c r="AU120" s="208" t="s">
        <v>91</v>
      </c>
      <c r="AV120" s="13" t="s">
        <v>91</v>
      </c>
      <c r="AW120" s="13" t="s">
        <v>42</v>
      </c>
      <c r="AX120" s="13" t="s">
        <v>81</v>
      </c>
      <c r="AY120" s="208" t="s">
        <v>159</v>
      </c>
    </row>
    <row r="121" spans="1:65" s="13" customFormat="1" ht="11.25">
      <c r="B121" s="198"/>
      <c r="C121" s="199"/>
      <c r="D121" s="193" t="s">
        <v>171</v>
      </c>
      <c r="E121" s="200" t="s">
        <v>79</v>
      </c>
      <c r="F121" s="201" t="s">
        <v>1047</v>
      </c>
      <c r="G121" s="199"/>
      <c r="H121" s="202">
        <v>64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171</v>
      </c>
      <c r="AU121" s="208" t="s">
        <v>91</v>
      </c>
      <c r="AV121" s="13" t="s">
        <v>91</v>
      </c>
      <c r="AW121" s="13" t="s">
        <v>42</v>
      </c>
      <c r="AX121" s="13" t="s">
        <v>81</v>
      </c>
      <c r="AY121" s="208" t="s">
        <v>159</v>
      </c>
    </row>
    <row r="122" spans="1:65" s="13" customFormat="1" ht="11.25">
      <c r="B122" s="198"/>
      <c r="C122" s="199"/>
      <c r="D122" s="193" t="s">
        <v>171</v>
      </c>
      <c r="E122" s="200" t="s">
        <v>79</v>
      </c>
      <c r="F122" s="201" t="s">
        <v>1048</v>
      </c>
      <c r="G122" s="199"/>
      <c r="H122" s="202">
        <v>64</v>
      </c>
      <c r="I122" s="203"/>
      <c r="J122" s="199"/>
      <c r="K122" s="199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171</v>
      </c>
      <c r="AU122" s="208" t="s">
        <v>91</v>
      </c>
      <c r="AV122" s="13" t="s">
        <v>91</v>
      </c>
      <c r="AW122" s="13" t="s">
        <v>42</v>
      </c>
      <c r="AX122" s="13" t="s">
        <v>81</v>
      </c>
      <c r="AY122" s="208" t="s">
        <v>159</v>
      </c>
    </row>
    <row r="123" spans="1:65" s="14" customFormat="1" ht="11.25">
      <c r="B123" s="219"/>
      <c r="C123" s="220"/>
      <c r="D123" s="193" t="s">
        <v>171</v>
      </c>
      <c r="E123" s="221" t="s">
        <v>79</v>
      </c>
      <c r="F123" s="222" t="s">
        <v>272</v>
      </c>
      <c r="G123" s="220"/>
      <c r="H123" s="223">
        <v>477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AT123" s="229" t="s">
        <v>171</v>
      </c>
      <c r="AU123" s="229" t="s">
        <v>91</v>
      </c>
      <c r="AV123" s="14" t="s">
        <v>165</v>
      </c>
      <c r="AW123" s="14" t="s">
        <v>42</v>
      </c>
      <c r="AX123" s="14" t="s">
        <v>89</v>
      </c>
      <c r="AY123" s="229" t="s">
        <v>159</v>
      </c>
    </row>
    <row r="124" spans="1:65" s="2" customFormat="1" ht="14.45" customHeight="1">
      <c r="A124" s="35"/>
      <c r="B124" s="36"/>
      <c r="C124" s="180" t="s">
        <v>192</v>
      </c>
      <c r="D124" s="180" t="s">
        <v>161</v>
      </c>
      <c r="E124" s="181" t="s">
        <v>1049</v>
      </c>
      <c r="F124" s="182" t="s">
        <v>1050</v>
      </c>
      <c r="G124" s="183" t="s">
        <v>327</v>
      </c>
      <c r="H124" s="184">
        <v>409</v>
      </c>
      <c r="I124" s="185"/>
      <c r="J124" s="186">
        <f>ROUND(I124*H124,2)</f>
        <v>0</v>
      </c>
      <c r="K124" s="182" t="s">
        <v>79</v>
      </c>
      <c r="L124" s="40"/>
      <c r="M124" s="187" t="s">
        <v>79</v>
      </c>
      <c r="N124" s="188" t="s">
        <v>51</v>
      </c>
      <c r="O124" s="65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1" t="s">
        <v>165</v>
      </c>
      <c r="AT124" s="191" t="s">
        <v>161</v>
      </c>
      <c r="AU124" s="191" t="s">
        <v>91</v>
      </c>
      <c r="AY124" s="17" t="s">
        <v>159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7" t="s">
        <v>89</v>
      </c>
      <c r="BK124" s="192">
        <f>ROUND(I124*H124,2)</f>
        <v>0</v>
      </c>
      <c r="BL124" s="17" t="s">
        <v>165</v>
      </c>
      <c r="BM124" s="191" t="s">
        <v>1051</v>
      </c>
    </row>
    <row r="125" spans="1:65" s="15" customFormat="1" ht="11.25">
      <c r="B125" s="230"/>
      <c r="C125" s="231"/>
      <c r="D125" s="193" t="s">
        <v>171</v>
      </c>
      <c r="E125" s="232" t="s">
        <v>79</v>
      </c>
      <c r="F125" s="233" t="s">
        <v>1013</v>
      </c>
      <c r="G125" s="231"/>
      <c r="H125" s="232" t="s">
        <v>79</v>
      </c>
      <c r="I125" s="234"/>
      <c r="J125" s="231"/>
      <c r="K125" s="231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171</v>
      </c>
      <c r="AU125" s="239" t="s">
        <v>91</v>
      </c>
      <c r="AV125" s="15" t="s">
        <v>89</v>
      </c>
      <c r="AW125" s="15" t="s">
        <v>42</v>
      </c>
      <c r="AX125" s="15" t="s">
        <v>81</v>
      </c>
      <c r="AY125" s="239" t="s">
        <v>159</v>
      </c>
    </row>
    <row r="126" spans="1:65" s="13" customFormat="1" ht="11.25">
      <c r="B126" s="198"/>
      <c r="C126" s="199"/>
      <c r="D126" s="193" t="s">
        <v>171</v>
      </c>
      <c r="E126" s="200" t="s">
        <v>79</v>
      </c>
      <c r="F126" s="201" t="s">
        <v>1052</v>
      </c>
      <c r="G126" s="199"/>
      <c r="H126" s="202">
        <v>155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171</v>
      </c>
      <c r="AU126" s="208" t="s">
        <v>91</v>
      </c>
      <c r="AV126" s="13" t="s">
        <v>91</v>
      </c>
      <c r="AW126" s="13" t="s">
        <v>42</v>
      </c>
      <c r="AX126" s="13" t="s">
        <v>81</v>
      </c>
      <c r="AY126" s="208" t="s">
        <v>159</v>
      </c>
    </row>
    <row r="127" spans="1:65" s="13" customFormat="1" ht="11.25">
      <c r="B127" s="198"/>
      <c r="C127" s="199"/>
      <c r="D127" s="193" t="s">
        <v>171</v>
      </c>
      <c r="E127" s="200" t="s">
        <v>79</v>
      </c>
      <c r="F127" s="201" t="s">
        <v>1053</v>
      </c>
      <c r="G127" s="199"/>
      <c r="H127" s="202">
        <v>127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171</v>
      </c>
      <c r="AU127" s="208" t="s">
        <v>91</v>
      </c>
      <c r="AV127" s="13" t="s">
        <v>91</v>
      </c>
      <c r="AW127" s="13" t="s">
        <v>42</v>
      </c>
      <c r="AX127" s="13" t="s">
        <v>81</v>
      </c>
      <c r="AY127" s="208" t="s">
        <v>159</v>
      </c>
    </row>
    <row r="128" spans="1:65" s="13" customFormat="1" ht="11.25">
      <c r="B128" s="198"/>
      <c r="C128" s="199"/>
      <c r="D128" s="193" t="s">
        <v>171</v>
      </c>
      <c r="E128" s="200" t="s">
        <v>79</v>
      </c>
      <c r="F128" s="201" t="s">
        <v>1054</v>
      </c>
      <c r="G128" s="199"/>
      <c r="H128" s="202">
        <v>127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171</v>
      </c>
      <c r="AU128" s="208" t="s">
        <v>91</v>
      </c>
      <c r="AV128" s="13" t="s">
        <v>91</v>
      </c>
      <c r="AW128" s="13" t="s">
        <v>42</v>
      </c>
      <c r="AX128" s="13" t="s">
        <v>81</v>
      </c>
      <c r="AY128" s="208" t="s">
        <v>159</v>
      </c>
    </row>
    <row r="129" spans="1:65" s="14" customFormat="1" ht="11.25">
      <c r="B129" s="219"/>
      <c r="C129" s="220"/>
      <c r="D129" s="193" t="s">
        <v>171</v>
      </c>
      <c r="E129" s="221" t="s">
        <v>79</v>
      </c>
      <c r="F129" s="222" t="s">
        <v>272</v>
      </c>
      <c r="G129" s="220"/>
      <c r="H129" s="223">
        <v>409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171</v>
      </c>
      <c r="AU129" s="229" t="s">
        <v>91</v>
      </c>
      <c r="AV129" s="14" t="s">
        <v>165</v>
      </c>
      <c r="AW129" s="14" t="s">
        <v>42</v>
      </c>
      <c r="AX129" s="14" t="s">
        <v>89</v>
      </c>
      <c r="AY129" s="229" t="s">
        <v>159</v>
      </c>
    </row>
    <row r="130" spans="1:65" s="2" customFormat="1" ht="14.45" customHeight="1">
      <c r="A130" s="35"/>
      <c r="B130" s="36"/>
      <c r="C130" s="180" t="s">
        <v>198</v>
      </c>
      <c r="D130" s="180" t="s">
        <v>161</v>
      </c>
      <c r="E130" s="181" t="s">
        <v>1055</v>
      </c>
      <c r="F130" s="182" t="s">
        <v>1056</v>
      </c>
      <c r="G130" s="183" t="s">
        <v>327</v>
      </c>
      <c r="H130" s="184">
        <v>9650</v>
      </c>
      <c r="I130" s="185"/>
      <c r="J130" s="186">
        <f>ROUND(I130*H130,2)</f>
        <v>0</v>
      </c>
      <c r="K130" s="182" t="s">
        <v>79</v>
      </c>
      <c r="L130" s="40"/>
      <c r="M130" s="187" t="s">
        <v>79</v>
      </c>
      <c r="N130" s="188" t="s">
        <v>51</v>
      </c>
      <c r="O130" s="65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1" t="s">
        <v>165</v>
      </c>
      <c r="AT130" s="191" t="s">
        <v>161</v>
      </c>
      <c r="AU130" s="191" t="s">
        <v>91</v>
      </c>
      <c r="AY130" s="17" t="s">
        <v>159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7" t="s">
        <v>89</v>
      </c>
      <c r="BK130" s="192">
        <f>ROUND(I130*H130,2)</f>
        <v>0</v>
      </c>
      <c r="BL130" s="17" t="s">
        <v>165</v>
      </c>
      <c r="BM130" s="191" t="s">
        <v>1057</v>
      </c>
    </row>
    <row r="131" spans="1:65" s="15" customFormat="1" ht="11.25">
      <c r="B131" s="230"/>
      <c r="C131" s="231"/>
      <c r="D131" s="193" t="s">
        <v>171</v>
      </c>
      <c r="E131" s="232" t="s">
        <v>79</v>
      </c>
      <c r="F131" s="233" t="s">
        <v>1058</v>
      </c>
      <c r="G131" s="231"/>
      <c r="H131" s="232" t="s">
        <v>79</v>
      </c>
      <c r="I131" s="234"/>
      <c r="J131" s="231"/>
      <c r="K131" s="231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171</v>
      </c>
      <c r="AU131" s="239" t="s">
        <v>91</v>
      </c>
      <c r="AV131" s="15" t="s">
        <v>89</v>
      </c>
      <c r="AW131" s="15" t="s">
        <v>42</v>
      </c>
      <c r="AX131" s="15" t="s">
        <v>81</v>
      </c>
      <c r="AY131" s="239" t="s">
        <v>159</v>
      </c>
    </row>
    <row r="132" spans="1:65" s="13" customFormat="1" ht="11.25">
      <c r="B132" s="198"/>
      <c r="C132" s="199"/>
      <c r="D132" s="193" t="s">
        <v>171</v>
      </c>
      <c r="E132" s="200" t="s">
        <v>79</v>
      </c>
      <c r="F132" s="201" t="s">
        <v>1059</v>
      </c>
      <c r="G132" s="199"/>
      <c r="H132" s="202">
        <v>1395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171</v>
      </c>
      <c r="AU132" s="208" t="s">
        <v>91</v>
      </c>
      <c r="AV132" s="13" t="s">
        <v>91</v>
      </c>
      <c r="AW132" s="13" t="s">
        <v>42</v>
      </c>
      <c r="AX132" s="13" t="s">
        <v>81</v>
      </c>
      <c r="AY132" s="208" t="s">
        <v>159</v>
      </c>
    </row>
    <row r="133" spans="1:65" s="13" customFormat="1" ht="11.25">
      <c r="B133" s="198"/>
      <c r="C133" s="199"/>
      <c r="D133" s="193" t="s">
        <v>171</v>
      </c>
      <c r="E133" s="200" t="s">
        <v>79</v>
      </c>
      <c r="F133" s="201" t="s">
        <v>1060</v>
      </c>
      <c r="G133" s="199"/>
      <c r="H133" s="202">
        <v>6223</v>
      </c>
      <c r="I133" s="203"/>
      <c r="J133" s="199"/>
      <c r="K133" s="199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171</v>
      </c>
      <c r="AU133" s="208" t="s">
        <v>91</v>
      </c>
      <c r="AV133" s="13" t="s">
        <v>91</v>
      </c>
      <c r="AW133" s="13" t="s">
        <v>42</v>
      </c>
      <c r="AX133" s="13" t="s">
        <v>81</v>
      </c>
      <c r="AY133" s="208" t="s">
        <v>159</v>
      </c>
    </row>
    <row r="134" spans="1:65" s="13" customFormat="1" ht="11.25">
      <c r="B134" s="198"/>
      <c r="C134" s="199"/>
      <c r="D134" s="193" t="s">
        <v>171</v>
      </c>
      <c r="E134" s="200" t="s">
        <v>79</v>
      </c>
      <c r="F134" s="201" t="s">
        <v>1061</v>
      </c>
      <c r="G134" s="199"/>
      <c r="H134" s="202">
        <v>2032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171</v>
      </c>
      <c r="AU134" s="208" t="s">
        <v>91</v>
      </c>
      <c r="AV134" s="13" t="s">
        <v>91</v>
      </c>
      <c r="AW134" s="13" t="s">
        <v>42</v>
      </c>
      <c r="AX134" s="13" t="s">
        <v>81</v>
      </c>
      <c r="AY134" s="208" t="s">
        <v>159</v>
      </c>
    </row>
    <row r="135" spans="1:65" s="14" customFormat="1" ht="11.25">
      <c r="B135" s="219"/>
      <c r="C135" s="220"/>
      <c r="D135" s="193" t="s">
        <v>171</v>
      </c>
      <c r="E135" s="221" t="s">
        <v>79</v>
      </c>
      <c r="F135" s="222" t="s">
        <v>272</v>
      </c>
      <c r="G135" s="220"/>
      <c r="H135" s="223">
        <v>9650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171</v>
      </c>
      <c r="AU135" s="229" t="s">
        <v>91</v>
      </c>
      <c r="AV135" s="14" t="s">
        <v>165</v>
      </c>
      <c r="AW135" s="14" t="s">
        <v>42</v>
      </c>
      <c r="AX135" s="14" t="s">
        <v>89</v>
      </c>
      <c r="AY135" s="229" t="s">
        <v>159</v>
      </c>
    </row>
    <row r="136" spans="1:65" s="2" customFormat="1" ht="14.45" customHeight="1">
      <c r="A136" s="35"/>
      <c r="B136" s="36"/>
      <c r="C136" s="180" t="s">
        <v>204</v>
      </c>
      <c r="D136" s="180" t="s">
        <v>161</v>
      </c>
      <c r="E136" s="181" t="s">
        <v>1062</v>
      </c>
      <c r="F136" s="182" t="s">
        <v>1063</v>
      </c>
      <c r="G136" s="183" t="s">
        <v>488</v>
      </c>
      <c r="H136" s="184">
        <v>278</v>
      </c>
      <c r="I136" s="185"/>
      <c r="J136" s="186">
        <f>ROUND(I136*H136,2)</f>
        <v>0</v>
      </c>
      <c r="K136" s="182" t="s">
        <v>164</v>
      </c>
      <c r="L136" s="40"/>
      <c r="M136" s="187" t="s">
        <v>79</v>
      </c>
      <c r="N136" s="188" t="s">
        <v>51</v>
      </c>
      <c r="O136" s="65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1" t="s">
        <v>165</v>
      </c>
      <c r="AT136" s="191" t="s">
        <v>161</v>
      </c>
      <c r="AU136" s="191" t="s">
        <v>91</v>
      </c>
      <c r="AY136" s="17" t="s">
        <v>159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7" t="s">
        <v>89</v>
      </c>
      <c r="BK136" s="192">
        <f>ROUND(I136*H136,2)</f>
        <v>0</v>
      </c>
      <c r="BL136" s="17" t="s">
        <v>165</v>
      </c>
      <c r="BM136" s="191" t="s">
        <v>1064</v>
      </c>
    </row>
    <row r="137" spans="1:65" s="2" customFormat="1" ht="29.25">
      <c r="A137" s="35"/>
      <c r="B137" s="36"/>
      <c r="C137" s="37"/>
      <c r="D137" s="193" t="s">
        <v>167</v>
      </c>
      <c r="E137" s="37"/>
      <c r="F137" s="194" t="s">
        <v>1065</v>
      </c>
      <c r="G137" s="37"/>
      <c r="H137" s="37"/>
      <c r="I137" s="195"/>
      <c r="J137" s="37"/>
      <c r="K137" s="37"/>
      <c r="L137" s="40"/>
      <c r="M137" s="196"/>
      <c r="N137" s="197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167</v>
      </c>
      <c r="AU137" s="17" t="s">
        <v>91</v>
      </c>
    </row>
    <row r="138" spans="1:65" s="15" customFormat="1" ht="11.25">
      <c r="B138" s="230"/>
      <c r="C138" s="231"/>
      <c r="D138" s="193" t="s">
        <v>171</v>
      </c>
      <c r="E138" s="232" t="s">
        <v>79</v>
      </c>
      <c r="F138" s="233" t="s">
        <v>1013</v>
      </c>
      <c r="G138" s="231"/>
      <c r="H138" s="232" t="s">
        <v>79</v>
      </c>
      <c r="I138" s="234"/>
      <c r="J138" s="231"/>
      <c r="K138" s="231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171</v>
      </c>
      <c r="AU138" s="239" t="s">
        <v>91</v>
      </c>
      <c r="AV138" s="15" t="s">
        <v>89</v>
      </c>
      <c r="AW138" s="15" t="s">
        <v>42</v>
      </c>
      <c r="AX138" s="15" t="s">
        <v>81</v>
      </c>
      <c r="AY138" s="239" t="s">
        <v>159</v>
      </c>
    </row>
    <row r="139" spans="1:65" s="13" customFormat="1" ht="11.25">
      <c r="B139" s="198"/>
      <c r="C139" s="199"/>
      <c r="D139" s="193" t="s">
        <v>171</v>
      </c>
      <c r="E139" s="200" t="s">
        <v>79</v>
      </c>
      <c r="F139" s="201" t="s">
        <v>1066</v>
      </c>
      <c r="G139" s="199"/>
      <c r="H139" s="202">
        <v>38</v>
      </c>
      <c r="I139" s="203"/>
      <c r="J139" s="199"/>
      <c r="K139" s="199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171</v>
      </c>
      <c r="AU139" s="208" t="s">
        <v>91</v>
      </c>
      <c r="AV139" s="13" t="s">
        <v>91</v>
      </c>
      <c r="AW139" s="13" t="s">
        <v>42</v>
      </c>
      <c r="AX139" s="13" t="s">
        <v>81</v>
      </c>
      <c r="AY139" s="208" t="s">
        <v>159</v>
      </c>
    </row>
    <row r="140" spans="1:65" s="13" customFormat="1" ht="11.25">
      <c r="B140" s="198"/>
      <c r="C140" s="199"/>
      <c r="D140" s="193" t="s">
        <v>171</v>
      </c>
      <c r="E140" s="200" t="s">
        <v>79</v>
      </c>
      <c r="F140" s="201" t="s">
        <v>1067</v>
      </c>
      <c r="G140" s="199"/>
      <c r="H140" s="202">
        <v>43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171</v>
      </c>
      <c r="AU140" s="208" t="s">
        <v>91</v>
      </c>
      <c r="AV140" s="13" t="s">
        <v>91</v>
      </c>
      <c r="AW140" s="13" t="s">
        <v>42</v>
      </c>
      <c r="AX140" s="13" t="s">
        <v>81</v>
      </c>
      <c r="AY140" s="208" t="s">
        <v>159</v>
      </c>
    </row>
    <row r="141" spans="1:65" s="13" customFormat="1" ht="11.25">
      <c r="B141" s="198"/>
      <c r="C141" s="199"/>
      <c r="D141" s="193" t="s">
        <v>171</v>
      </c>
      <c r="E141" s="200" t="s">
        <v>79</v>
      </c>
      <c r="F141" s="201" t="s">
        <v>1068</v>
      </c>
      <c r="G141" s="199"/>
      <c r="H141" s="202">
        <v>91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171</v>
      </c>
      <c r="AU141" s="208" t="s">
        <v>91</v>
      </c>
      <c r="AV141" s="13" t="s">
        <v>91</v>
      </c>
      <c r="AW141" s="13" t="s">
        <v>42</v>
      </c>
      <c r="AX141" s="13" t="s">
        <v>81</v>
      </c>
      <c r="AY141" s="208" t="s">
        <v>159</v>
      </c>
    </row>
    <row r="142" spans="1:65" s="13" customFormat="1" ht="11.25">
      <c r="B142" s="198"/>
      <c r="C142" s="199"/>
      <c r="D142" s="193" t="s">
        <v>171</v>
      </c>
      <c r="E142" s="200" t="s">
        <v>79</v>
      </c>
      <c r="F142" s="201" t="s">
        <v>1069</v>
      </c>
      <c r="G142" s="199"/>
      <c r="H142" s="202">
        <v>59</v>
      </c>
      <c r="I142" s="203"/>
      <c r="J142" s="199"/>
      <c r="K142" s="199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171</v>
      </c>
      <c r="AU142" s="208" t="s">
        <v>91</v>
      </c>
      <c r="AV142" s="13" t="s">
        <v>91</v>
      </c>
      <c r="AW142" s="13" t="s">
        <v>42</v>
      </c>
      <c r="AX142" s="13" t="s">
        <v>81</v>
      </c>
      <c r="AY142" s="208" t="s">
        <v>159</v>
      </c>
    </row>
    <row r="143" spans="1:65" s="13" customFormat="1" ht="11.25">
      <c r="B143" s="198"/>
      <c r="C143" s="199"/>
      <c r="D143" s="193" t="s">
        <v>171</v>
      </c>
      <c r="E143" s="200" t="s">
        <v>79</v>
      </c>
      <c r="F143" s="201" t="s">
        <v>1070</v>
      </c>
      <c r="G143" s="199"/>
      <c r="H143" s="202">
        <v>35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171</v>
      </c>
      <c r="AU143" s="208" t="s">
        <v>91</v>
      </c>
      <c r="AV143" s="13" t="s">
        <v>91</v>
      </c>
      <c r="AW143" s="13" t="s">
        <v>42</v>
      </c>
      <c r="AX143" s="13" t="s">
        <v>81</v>
      </c>
      <c r="AY143" s="208" t="s">
        <v>159</v>
      </c>
    </row>
    <row r="144" spans="1:65" s="13" customFormat="1" ht="11.25">
      <c r="B144" s="198"/>
      <c r="C144" s="199"/>
      <c r="D144" s="193" t="s">
        <v>171</v>
      </c>
      <c r="E144" s="200" t="s">
        <v>79</v>
      </c>
      <c r="F144" s="201" t="s">
        <v>1071</v>
      </c>
      <c r="G144" s="199"/>
      <c r="H144" s="202">
        <v>12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171</v>
      </c>
      <c r="AU144" s="208" t="s">
        <v>91</v>
      </c>
      <c r="AV144" s="13" t="s">
        <v>91</v>
      </c>
      <c r="AW144" s="13" t="s">
        <v>42</v>
      </c>
      <c r="AX144" s="13" t="s">
        <v>81</v>
      </c>
      <c r="AY144" s="208" t="s">
        <v>159</v>
      </c>
    </row>
    <row r="145" spans="1:65" s="14" customFormat="1" ht="11.25">
      <c r="B145" s="219"/>
      <c r="C145" s="220"/>
      <c r="D145" s="193" t="s">
        <v>171</v>
      </c>
      <c r="E145" s="221" t="s">
        <v>79</v>
      </c>
      <c r="F145" s="222" t="s">
        <v>272</v>
      </c>
      <c r="G145" s="220"/>
      <c r="H145" s="223">
        <v>278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171</v>
      </c>
      <c r="AU145" s="229" t="s">
        <v>91</v>
      </c>
      <c r="AV145" s="14" t="s">
        <v>165</v>
      </c>
      <c r="AW145" s="14" t="s">
        <v>42</v>
      </c>
      <c r="AX145" s="14" t="s">
        <v>89</v>
      </c>
      <c r="AY145" s="229" t="s">
        <v>159</v>
      </c>
    </row>
    <row r="146" spans="1:65" s="2" customFormat="1" ht="24.2" customHeight="1">
      <c r="A146" s="35"/>
      <c r="B146" s="36"/>
      <c r="C146" s="180" t="s">
        <v>189</v>
      </c>
      <c r="D146" s="180" t="s">
        <v>161</v>
      </c>
      <c r="E146" s="181" t="s">
        <v>1072</v>
      </c>
      <c r="F146" s="182" t="s">
        <v>1073</v>
      </c>
      <c r="G146" s="183" t="s">
        <v>488</v>
      </c>
      <c r="H146" s="184">
        <v>7361</v>
      </c>
      <c r="I146" s="185"/>
      <c r="J146" s="186">
        <f>ROUND(I146*H146,2)</f>
        <v>0</v>
      </c>
      <c r="K146" s="182" t="s">
        <v>164</v>
      </c>
      <c r="L146" s="40"/>
      <c r="M146" s="187" t="s">
        <v>79</v>
      </c>
      <c r="N146" s="188" t="s">
        <v>51</v>
      </c>
      <c r="O146" s="65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1" t="s">
        <v>165</v>
      </c>
      <c r="AT146" s="191" t="s">
        <v>161</v>
      </c>
      <c r="AU146" s="191" t="s">
        <v>91</v>
      </c>
      <c r="AY146" s="17" t="s">
        <v>159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7" t="s">
        <v>89</v>
      </c>
      <c r="BK146" s="192">
        <f>ROUND(I146*H146,2)</f>
        <v>0</v>
      </c>
      <c r="BL146" s="17" t="s">
        <v>165</v>
      </c>
      <c r="BM146" s="191" t="s">
        <v>1074</v>
      </c>
    </row>
    <row r="147" spans="1:65" s="2" customFormat="1" ht="29.25">
      <c r="A147" s="35"/>
      <c r="B147" s="36"/>
      <c r="C147" s="37"/>
      <c r="D147" s="193" t="s">
        <v>167</v>
      </c>
      <c r="E147" s="37"/>
      <c r="F147" s="194" t="s">
        <v>1065</v>
      </c>
      <c r="G147" s="37"/>
      <c r="H147" s="37"/>
      <c r="I147" s="195"/>
      <c r="J147" s="37"/>
      <c r="K147" s="37"/>
      <c r="L147" s="40"/>
      <c r="M147" s="196"/>
      <c r="N147" s="197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167</v>
      </c>
      <c r="AU147" s="17" t="s">
        <v>91</v>
      </c>
    </row>
    <row r="148" spans="1:65" s="15" customFormat="1" ht="11.25">
      <c r="B148" s="230"/>
      <c r="C148" s="231"/>
      <c r="D148" s="193" t="s">
        <v>171</v>
      </c>
      <c r="E148" s="232" t="s">
        <v>79</v>
      </c>
      <c r="F148" s="233" t="s">
        <v>1024</v>
      </c>
      <c r="G148" s="231"/>
      <c r="H148" s="232" t="s">
        <v>79</v>
      </c>
      <c r="I148" s="234"/>
      <c r="J148" s="231"/>
      <c r="K148" s="231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171</v>
      </c>
      <c r="AU148" s="239" t="s">
        <v>91</v>
      </c>
      <c r="AV148" s="15" t="s">
        <v>89</v>
      </c>
      <c r="AW148" s="15" t="s">
        <v>42</v>
      </c>
      <c r="AX148" s="15" t="s">
        <v>81</v>
      </c>
      <c r="AY148" s="239" t="s">
        <v>159</v>
      </c>
    </row>
    <row r="149" spans="1:65" s="13" customFormat="1" ht="11.25">
      <c r="B149" s="198"/>
      <c r="C149" s="199"/>
      <c r="D149" s="193" t="s">
        <v>171</v>
      </c>
      <c r="E149" s="200" t="s">
        <v>79</v>
      </c>
      <c r="F149" s="201" t="s">
        <v>1075</v>
      </c>
      <c r="G149" s="199"/>
      <c r="H149" s="202">
        <v>342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171</v>
      </c>
      <c r="AU149" s="208" t="s">
        <v>91</v>
      </c>
      <c r="AV149" s="13" t="s">
        <v>91</v>
      </c>
      <c r="AW149" s="13" t="s">
        <v>42</v>
      </c>
      <c r="AX149" s="13" t="s">
        <v>81</v>
      </c>
      <c r="AY149" s="208" t="s">
        <v>159</v>
      </c>
    </row>
    <row r="150" spans="1:65" s="13" customFormat="1" ht="11.25">
      <c r="B150" s="198"/>
      <c r="C150" s="199"/>
      <c r="D150" s="193" t="s">
        <v>171</v>
      </c>
      <c r="E150" s="200" t="s">
        <v>79</v>
      </c>
      <c r="F150" s="201" t="s">
        <v>1076</v>
      </c>
      <c r="G150" s="199"/>
      <c r="H150" s="202">
        <v>2107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171</v>
      </c>
      <c r="AU150" s="208" t="s">
        <v>91</v>
      </c>
      <c r="AV150" s="13" t="s">
        <v>91</v>
      </c>
      <c r="AW150" s="13" t="s">
        <v>42</v>
      </c>
      <c r="AX150" s="13" t="s">
        <v>81</v>
      </c>
      <c r="AY150" s="208" t="s">
        <v>159</v>
      </c>
    </row>
    <row r="151" spans="1:65" s="13" customFormat="1" ht="11.25">
      <c r="B151" s="198"/>
      <c r="C151" s="199"/>
      <c r="D151" s="193" t="s">
        <v>171</v>
      </c>
      <c r="E151" s="200" t="s">
        <v>79</v>
      </c>
      <c r="F151" s="201" t="s">
        <v>1077</v>
      </c>
      <c r="G151" s="199"/>
      <c r="H151" s="202">
        <v>3276</v>
      </c>
      <c r="I151" s="203"/>
      <c r="J151" s="199"/>
      <c r="K151" s="199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171</v>
      </c>
      <c r="AU151" s="208" t="s">
        <v>91</v>
      </c>
      <c r="AV151" s="13" t="s">
        <v>91</v>
      </c>
      <c r="AW151" s="13" t="s">
        <v>42</v>
      </c>
      <c r="AX151" s="13" t="s">
        <v>81</v>
      </c>
      <c r="AY151" s="208" t="s">
        <v>159</v>
      </c>
    </row>
    <row r="152" spans="1:65" s="13" customFormat="1" ht="11.25">
      <c r="B152" s="198"/>
      <c r="C152" s="199"/>
      <c r="D152" s="193" t="s">
        <v>171</v>
      </c>
      <c r="E152" s="200" t="s">
        <v>79</v>
      </c>
      <c r="F152" s="201" t="s">
        <v>1078</v>
      </c>
      <c r="G152" s="199"/>
      <c r="H152" s="202">
        <v>944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171</v>
      </c>
      <c r="AU152" s="208" t="s">
        <v>91</v>
      </c>
      <c r="AV152" s="13" t="s">
        <v>91</v>
      </c>
      <c r="AW152" s="13" t="s">
        <v>42</v>
      </c>
      <c r="AX152" s="13" t="s">
        <v>81</v>
      </c>
      <c r="AY152" s="208" t="s">
        <v>159</v>
      </c>
    </row>
    <row r="153" spans="1:65" s="13" customFormat="1" ht="11.25">
      <c r="B153" s="198"/>
      <c r="C153" s="199"/>
      <c r="D153" s="193" t="s">
        <v>171</v>
      </c>
      <c r="E153" s="200" t="s">
        <v>79</v>
      </c>
      <c r="F153" s="201" t="s">
        <v>1079</v>
      </c>
      <c r="G153" s="199"/>
      <c r="H153" s="202">
        <v>560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171</v>
      </c>
      <c r="AU153" s="208" t="s">
        <v>91</v>
      </c>
      <c r="AV153" s="13" t="s">
        <v>91</v>
      </c>
      <c r="AW153" s="13" t="s">
        <v>42</v>
      </c>
      <c r="AX153" s="13" t="s">
        <v>81</v>
      </c>
      <c r="AY153" s="208" t="s">
        <v>159</v>
      </c>
    </row>
    <row r="154" spans="1:65" s="13" customFormat="1" ht="11.25">
      <c r="B154" s="198"/>
      <c r="C154" s="199"/>
      <c r="D154" s="193" t="s">
        <v>171</v>
      </c>
      <c r="E154" s="200" t="s">
        <v>79</v>
      </c>
      <c r="F154" s="201" t="s">
        <v>1080</v>
      </c>
      <c r="G154" s="199"/>
      <c r="H154" s="202">
        <v>132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171</v>
      </c>
      <c r="AU154" s="208" t="s">
        <v>91</v>
      </c>
      <c r="AV154" s="13" t="s">
        <v>91</v>
      </c>
      <c r="AW154" s="13" t="s">
        <v>42</v>
      </c>
      <c r="AX154" s="13" t="s">
        <v>81</v>
      </c>
      <c r="AY154" s="208" t="s">
        <v>159</v>
      </c>
    </row>
    <row r="155" spans="1:65" s="14" customFormat="1" ht="11.25">
      <c r="B155" s="219"/>
      <c r="C155" s="220"/>
      <c r="D155" s="193" t="s">
        <v>171</v>
      </c>
      <c r="E155" s="221" t="s">
        <v>79</v>
      </c>
      <c r="F155" s="222" t="s">
        <v>272</v>
      </c>
      <c r="G155" s="220"/>
      <c r="H155" s="223">
        <v>7361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171</v>
      </c>
      <c r="AU155" s="229" t="s">
        <v>91</v>
      </c>
      <c r="AV155" s="14" t="s">
        <v>165</v>
      </c>
      <c r="AW155" s="14" t="s">
        <v>42</v>
      </c>
      <c r="AX155" s="14" t="s">
        <v>89</v>
      </c>
      <c r="AY155" s="229" t="s">
        <v>159</v>
      </c>
    </row>
    <row r="156" spans="1:65" s="2" customFormat="1" ht="14.45" customHeight="1">
      <c r="A156" s="35"/>
      <c r="B156" s="36"/>
      <c r="C156" s="180" t="s">
        <v>215</v>
      </c>
      <c r="D156" s="180" t="s">
        <v>161</v>
      </c>
      <c r="E156" s="181" t="s">
        <v>1081</v>
      </c>
      <c r="F156" s="182" t="s">
        <v>1082</v>
      </c>
      <c r="G156" s="183" t="s">
        <v>488</v>
      </c>
      <c r="H156" s="184">
        <v>10</v>
      </c>
      <c r="I156" s="185"/>
      <c r="J156" s="186">
        <f>ROUND(I156*H156,2)</f>
        <v>0</v>
      </c>
      <c r="K156" s="182" t="s">
        <v>164</v>
      </c>
      <c r="L156" s="40"/>
      <c r="M156" s="187" t="s">
        <v>79</v>
      </c>
      <c r="N156" s="188" t="s">
        <v>51</v>
      </c>
      <c r="O156" s="65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1" t="s">
        <v>165</v>
      </c>
      <c r="AT156" s="191" t="s">
        <v>161</v>
      </c>
      <c r="AU156" s="191" t="s">
        <v>91</v>
      </c>
      <c r="AY156" s="17" t="s">
        <v>159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7" t="s">
        <v>89</v>
      </c>
      <c r="BK156" s="192">
        <f>ROUND(I156*H156,2)</f>
        <v>0</v>
      </c>
      <c r="BL156" s="17" t="s">
        <v>165</v>
      </c>
      <c r="BM156" s="191" t="s">
        <v>1083</v>
      </c>
    </row>
    <row r="157" spans="1:65" s="2" customFormat="1" ht="39">
      <c r="A157" s="35"/>
      <c r="B157" s="36"/>
      <c r="C157" s="37"/>
      <c r="D157" s="193" t="s">
        <v>167</v>
      </c>
      <c r="E157" s="37"/>
      <c r="F157" s="194" t="s">
        <v>1084</v>
      </c>
      <c r="G157" s="37"/>
      <c r="H157" s="37"/>
      <c r="I157" s="195"/>
      <c r="J157" s="37"/>
      <c r="K157" s="37"/>
      <c r="L157" s="40"/>
      <c r="M157" s="196"/>
      <c r="N157" s="19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167</v>
      </c>
      <c r="AU157" s="17" t="s">
        <v>91</v>
      </c>
    </row>
    <row r="158" spans="1:65" s="15" customFormat="1" ht="11.25">
      <c r="B158" s="230"/>
      <c r="C158" s="231"/>
      <c r="D158" s="193" t="s">
        <v>171</v>
      </c>
      <c r="E158" s="232" t="s">
        <v>79</v>
      </c>
      <c r="F158" s="233" t="s">
        <v>1013</v>
      </c>
      <c r="G158" s="231"/>
      <c r="H158" s="232" t="s">
        <v>79</v>
      </c>
      <c r="I158" s="234"/>
      <c r="J158" s="231"/>
      <c r="K158" s="231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171</v>
      </c>
      <c r="AU158" s="239" t="s">
        <v>91</v>
      </c>
      <c r="AV158" s="15" t="s">
        <v>89</v>
      </c>
      <c r="AW158" s="15" t="s">
        <v>42</v>
      </c>
      <c r="AX158" s="15" t="s">
        <v>81</v>
      </c>
      <c r="AY158" s="239" t="s">
        <v>159</v>
      </c>
    </row>
    <row r="159" spans="1:65" s="13" customFormat="1" ht="11.25">
      <c r="B159" s="198"/>
      <c r="C159" s="199"/>
      <c r="D159" s="193" t="s">
        <v>171</v>
      </c>
      <c r="E159" s="200" t="s">
        <v>79</v>
      </c>
      <c r="F159" s="201" t="s">
        <v>1085</v>
      </c>
      <c r="G159" s="199"/>
      <c r="H159" s="202">
        <v>2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171</v>
      </c>
      <c r="AU159" s="208" t="s">
        <v>91</v>
      </c>
      <c r="AV159" s="13" t="s">
        <v>91</v>
      </c>
      <c r="AW159" s="13" t="s">
        <v>42</v>
      </c>
      <c r="AX159" s="13" t="s">
        <v>81</v>
      </c>
      <c r="AY159" s="208" t="s">
        <v>159</v>
      </c>
    </row>
    <row r="160" spans="1:65" s="13" customFormat="1" ht="11.25">
      <c r="B160" s="198"/>
      <c r="C160" s="199"/>
      <c r="D160" s="193" t="s">
        <v>171</v>
      </c>
      <c r="E160" s="200" t="s">
        <v>79</v>
      </c>
      <c r="F160" s="201" t="s">
        <v>1086</v>
      </c>
      <c r="G160" s="199"/>
      <c r="H160" s="202">
        <v>2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171</v>
      </c>
      <c r="AU160" s="208" t="s">
        <v>91</v>
      </c>
      <c r="AV160" s="13" t="s">
        <v>91</v>
      </c>
      <c r="AW160" s="13" t="s">
        <v>42</v>
      </c>
      <c r="AX160" s="13" t="s">
        <v>81</v>
      </c>
      <c r="AY160" s="208" t="s">
        <v>159</v>
      </c>
    </row>
    <row r="161" spans="1:65" s="13" customFormat="1" ht="11.25">
      <c r="B161" s="198"/>
      <c r="C161" s="199"/>
      <c r="D161" s="193" t="s">
        <v>171</v>
      </c>
      <c r="E161" s="200" t="s">
        <v>79</v>
      </c>
      <c r="F161" s="201" t="s">
        <v>1087</v>
      </c>
      <c r="G161" s="199"/>
      <c r="H161" s="202">
        <v>2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171</v>
      </c>
      <c r="AU161" s="208" t="s">
        <v>91</v>
      </c>
      <c r="AV161" s="13" t="s">
        <v>91</v>
      </c>
      <c r="AW161" s="13" t="s">
        <v>42</v>
      </c>
      <c r="AX161" s="13" t="s">
        <v>81</v>
      </c>
      <c r="AY161" s="208" t="s">
        <v>159</v>
      </c>
    </row>
    <row r="162" spans="1:65" s="13" customFormat="1" ht="11.25">
      <c r="B162" s="198"/>
      <c r="C162" s="199"/>
      <c r="D162" s="193" t="s">
        <v>171</v>
      </c>
      <c r="E162" s="200" t="s">
        <v>79</v>
      </c>
      <c r="F162" s="201" t="s">
        <v>1088</v>
      </c>
      <c r="G162" s="199"/>
      <c r="H162" s="202">
        <v>2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171</v>
      </c>
      <c r="AU162" s="208" t="s">
        <v>91</v>
      </c>
      <c r="AV162" s="13" t="s">
        <v>91</v>
      </c>
      <c r="AW162" s="13" t="s">
        <v>42</v>
      </c>
      <c r="AX162" s="13" t="s">
        <v>81</v>
      </c>
      <c r="AY162" s="208" t="s">
        <v>159</v>
      </c>
    </row>
    <row r="163" spans="1:65" s="13" customFormat="1" ht="11.25">
      <c r="B163" s="198"/>
      <c r="C163" s="199"/>
      <c r="D163" s="193" t="s">
        <v>171</v>
      </c>
      <c r="E163" s="200" t="s">
        <v>79</v>
      </c>
      <c r="F163" s="201" t="s">
        <v>1089</v>
      </c>
      <c r="G163" s="199"/>
      <c r="H163" s="202">
        <v>2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171</v>
      </c>
      <c r="AU163" s="208" t="s">
        <v>91</v>
      </c>
      <c r="AV163" s="13" t="s">
        <v>91</v>
      </c>
      <c r="AW163" s="13" t="s">
        <v>42</v>
      </c>
      <c r="AX163" s="13" t="s">
        <v>81</v>
      </c>
      <c r="AY163" s="208" t="s">
        <v>159</v>
      </c>
    </row>
    <row r="164" spans="1:65" s="14" customFormat="1" ht="11.25">
      <c r="B164" s="219"/>
      <c r="C164" s="220"/>
      <c r="D164" s="193" t="s">
        <v>171</v>
      </c>
      <c r="E164" s="221" t="s">
        <v>79</v>
      </c>
      <c r="F164" s="222" t="s">
        <v>272</v>
      </c>
      <c r="G164" s="220"/>
      <c r="H164" s="223">
        <v>10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171</v>
      </c>
      <c r="AU164" s="229" t="s">
        <v>91</v>
      </c>
      <c r="AV164" s="14" t="s">
        <v>165</v>
      </c>
      <c r="AW164" s="14" t="s">
        <v>42</v>
      </c>
      <c r="AX164" s="14" t="s">
        <v>89</v>
      </c>
      <c r="AY164" s="229" t="s">
        <v>159</v>
      </c>
    </row>
    <row r="165" spans="1:65" s="2" customFormat="1" ht="24.2" customHeight="1">
      <c r="A165" s="35"/>
      <c r="B165" s="36"/>
      <c r="C165" s="180" t="s">
        <v>221</v>
      </c>
      <c r="D165" s="180" t="s">
        <v>161</v>
      </c>
      <c r="E165" s="181" t="s">
        <v>1090</v>
      </c>
      <c r="F165" s="182" t="s">
        <v>1091</v>
      </c>
      <c r="G165" s="183" t="s">
        <v>488</v>
      </c>
      <c r="H165" s="184">
        <v>176</v>
      </c>
      <c r="I165" s="185"/>
      <c r="J165" s="186">
        <f>ROUND(I165*H165,2)</f>
        <v>0</v>
      </c>
      <c r="K165" s="182" t="s">
        <v>164</v>
      </c>
      <c r="L165" s="40"/>
      <c r="M165" s="187" t="s">
        <v>79</v>
      </c>
      <c r="N165" s="188" t="s">
        <v>51</v>
      </c>
      <c r="O165" s="65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1" t="s">
        <v>165</v>
      </c>
      <c r="AT165" s="191" t="s">
        <v>161</v>
      </c>
      <c r="AU165" s="191" t="s">
        <v>91</v>
      </c>
      <c r="AY165" s="17" t="s">
        <v>159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7" t="s">
        <v>89</v>
      </c>
      <c r="BK165" s="192">
        <f>ROUND(I165*H165,2)</f>
        <v>0</v>
      </c>
      <c r="BL165" s="17" t="s">
        <v>165</v>
      </c>
      <c r="BM165" s="191" t="s">
        <v>1092</v>
      </c>
    </row>
    <row r="166" spans="1:65" s="2" customFormat="1" ht="39">
      <c r="A166" s="35"/>
      <c r="B166" s="36"/>
      <c r="C166" s="37"/>
      <c r="D166" s="193" t="s">
        <v>167</v>
      </c>
      <c r="E166" s="37"/>
      <c r="F166" s="194" t="s">
        <v>1084</v>
      </c>
      <c r="G166" s="37"/>
      <c r="H166" s="37"/>
      <c r="I166" s="195"/>
      <c r="J166" s="37"/>
      <c r="K166" s="37"/>
      <c r="L166" s="40"/>
      <c r="M166" s="196"/>
      <c r="N166" s="197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7" t="s">
        <v>167</v>
      </c>
      <c r="AU166" s="17" t="s">
        <v>91</v>
      </c>
    </row>
    <row r="167" spans="1:65" s="15" customFormat="1" ht="11.25">
      <c r="B167" s="230"/>
      <c r="C167" s="231"/>
      <c r="D167" s="193" t="s">
        <v>171</v>
      </c>
      <c r="E167" s="232" t="s">
        <v>79</v>
      </c>
      <c r="F167" s="233" t="s">
        <v>1093</v>
      </c>
      <c r="G167" s="231"/>
      <c r="H167" s="232" t="s">
        <v>79</v>
      </c>
      <c r="I167" s="234"/>
      <c r="J167" s="231"/>
      <c r="K167" s="231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171</v>
      </c>
      <c r="AU167" s="239" t="s">
        <v>91</v>
      </c>
      <c r="AV167" s="15" t="s">
        <v>89</v>
      </c>
      <c r="AW167" s="15" t="s">
        <v>42</v>
      </c>
      <c r="AX167" s="15" t="s">
        <v>81</v>
      </c>
      <c r="AY167" s="239" t="s">
        <v>159</v>
      </c>
    </row>
    <row r="168" spans="1:65" s="13" customFormat="1" ht="11.25">
      <c r="B168" s="198"/>
      <c r="C168" s="199"/>
      <c r="D168" s="193" t="s">
        <v>171</v>
      </c>
      <c r="E168" s="200" t="s">
        <v>79</v>
      </c>
      <c r="F168" s="201" t="s">
        <v>1094</v>
      </c>
      <c r="G168" s="199"/>
      <c r="H168" s="202">
        <v>18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171</v>
      </c>
      <c r="AU168" s="208" t="s">
        <v>91</v>
      </c>
      <c r="AV168" s="13" t="s">
        <v>91</v>
      </c>
      <c r="AW168" s="13" t="s">
        <v>42</v>
      </c>
      <c r="AX168" s="13" t="s">
        <v>81</v>
      </c>
      <c r="AY168" s="208" t="s">
        <v>159</v>
      </c>
    </row>
    <row r="169" spans="1:65" s="13" customFormat="1" ht="11.25">
      <c r="B169" s="198"/>
      <c r="C169" s="199"/>
      <c r="D169" s="193" t="s">
        <v>171</v>
      </c>
      <c r="E169" s="200" t="s">
        <v>79</v>
      </c>
      <c r="F169" s="201" t="s">
        <v>1095</v>
      </c>
      <c r="G169" s="199"/>
      <c r="H169" s="202">
        <v>72</v>
      </c>
      <c r="I169" s="203"/>
      <c r="J169" s="199"/>
      <c r="K169" s="199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171</v>
      </c>
      <c r="AU169" s="208" t="s">
        <v>91</v>
      </c>
      <c r="AV169" s="13" t="s">
        <v>91</v>
      </c>
      <c r="AW169" s="13" t="s">
        <v>42</v>
      </c>
      <c r="AX169" s="13" t="s">
        <v>81</v>
      </c>
      <c r="AY169" s="208" t="s">
        <v>159</v>
      </c>
    </row>
    <row r="170" spans="1:65" s="13" customFormat="1" ht="11.25">
      <c r="B170" s="198"/>
      <c r="C170" s="199"/>
      <c r="D170" s="193" t="s">
        <v>171</v>
      </c>
      <c r="E170" s="200" t="s">
        <v>79</v>
      </c>
      <c r="F170" s="201" t="s">
        <v>1096</v>
      </c>
      <c r="G170" s="199"/>
      <c r="H170" s="202">
        <v>32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171</v>
      </c>
      <c r="AU170" s="208" t="s">
        <v>91</v>
      </c>
      <c r="AV170" s="13" t="s">
        <v>91</v>
      </c>
      <c r="AW170" s="13" t="s">
        <v>42</v>
      </c>
      <c r="AX170" s="13" t="s">
        <v>81</v>
      </c>
      <c r="AY170" s="208" t="s">
        <v>159</v>
      </c>
    </row>
    <row r="171" spans="1:65" s="13" customFormat="1" ht="11.25">
      <c r="B171" s="198"/>
      <c r="C171" s="199"/>
      <c r="D171" s="193" t="s">
        <v>171</v>
      </c>
      <c r="E171" s="200" t="s">
        <v>79</v>
      </c>
      <c r="F171" s="201" t="s">
        <v>1097</v>
      </c>
      <c r="G171" s="199"/>
      <c r="H171" s="202">
        <v>32</v>
      </c>
      <c r="I171" s="203"/>
      <c r="J171" s="199"/>
      <c r="K171" s="199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171</v>
      </c>
      <c r="AU171" s="208" t="s">
        <v>91</v>
      </c>
      <c r="AV171" s="13" t="s">
        <v>91</v>
      </c>
      <c r="AW171" s="13" t="s">
        <v>42</v>
      </c>
      <c r="AX171" s="13" t="s">
        <v>81</v>
      </c>
      <c r="AY171" s="208" t="s">
        <v>159</v>
      </c>
    </row>
    <row r="172" spans="1:65" s="13" customFormat="1" ht="11.25">
      <c r="B172" s="198"/>
      <c r="C172" s="199"/>
      <c r="D172" s="193" t="s">
        <v>171</v>
      </c>
      <c r="E172" s="200" t="s">
        <v>79</v>
      </c>
      <c r="F172" s="201" t="s">
        <v>1098</v>
      </c>
      <c r="G172" s="199"/>
      <c r="H172" s="202">
        <v>22</v>
      </c>
      <c r="I172" s="203"/>
      <c r="J172" s="199"/>
      <c r="K172" s="199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171</v>
      </c>
      <c r="AU172" s="208" t="s">
        <v>91</v>
      </c>
      <c r="AV172" s="13" t="s">
        <v>91</v>
      </c>
      <c r="AW172" s="13" t="s">
        <v>42</v>
      </c>
      <c r="AX172" s="13" t="s">
        <v>81</v>
      </c>
      <c r="AY172" s="208" t="s">
        <v>159</v>
      </c>
    </row>
    <row r="173" spans="1:65" s="14" customFormat="1" ht="11.25">
      <c r="B173" s="219"/>
      <c r="C173" s="220"/>
      <c r="D173" s="193" t="s">
        <v>171</v>
      </c>
      <c r="E173" s="221" t="s">
        <v>79</v>
      </c>
      <c r="F173" s="222" t="s">
        <v>272</v>
      </c>
      <c r="G173" s="220"/>
      <c r="H173" s="223">
        <v>176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171</v>
      </c>
      <c r="AU173" s="229" t="s">
        <v>91</v>
      </c>
      <c r="AV173" s="14" t="s">
        <v>165</v>
      </c>
      <c r="AW173" s="14" t="s">
        <v>42</v>
      </c>
      <c r="AX173" s="14" t="s">
        <v>89</v>
      </c>
      <c r="AY173" s="229" t="s">
        <v>159</v>
      </c>
    </row>
    <row r="174" spans="1:65" s="2" customFormat="1" ht="24.2" customHeight="1">
      <c r="A174" s="35"/>
      <c r="B174" s="36"/>
      <c r="C174" s="180" t="s">
        <v>226</v>
      </c>
      <c r="D174" s="180" t="s">
        <v>161</v>
      </c>
      <c r="E174" s="181" t="s">
        <v>1099</v>
      </c>
      <c r="F174" s="182" t="s">
        <v>1100</v>
      </c>
      <c r="G174" s="183" t="s">
        <v>488</v>
      </c>
      <c r="H174" s="184">
        <v>20</v>
      </c>
      <c r="I174" s="185"/>
      <c r="J174" s="186">
        <f>ROUND(I174*H174,2)</f>
        <v>0</v>
      </c>
      <c r="K174" s="182" t="s">
        <v>164</v>
      </c>
      <c r="L174" s="40"/>
      <c r="M174" s="187" t="s">
        <v>79</v>
      </c>
      <c r="N174" s="188" t="s">
        <v>51</v>
      </c>
      <c r="O174" s="65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1" t="s">
        <v>165</v>
      </c>
      <c r="AT174" s="191" t="s">
        <v>161</v>
      </c>
      <c r="AU174" s="191" t="s">
        <v>91</v>
      </c>
      <c r="AY174" s="17" t="s">
        <v>159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7" t="s">
        <v>89</v>
      </c>
      <c r="BK174" s="192">
        <f>ROUND(I174*H174,2)</f>
        <v>0</v>
      </c>
      <c r="BL174" s="17" t="s">
        <v>165</v>
      </c>
      <c r="BM174" s="191" t="s">
        <v>1101</v>
      </c>
    </row>
    <row r="175" spans="1:65" s="2" customFormat="1" ht="29.25">
      <c r="A175" s="35"/>
      <c r="B175" s="36"/>
      <c r="C175" s="37"/>
      <c r="D175" s="193" t="s">
        <v>167</v>
      </c>
      <c r="E175" s="37"/>
      <c r="F175" s="194" t="s">
        <v>1102</v>
      </c>
      <c r="G175" s="37"/>
      <c r="H175" s="37"/>
      <c r="I175" s="195"/>
      <c r="J175" s="37"/>
      <c r="K175" s="37"/>
      <c r="L175" s="40"/>
      <c r="M175" s="196"/>
      <c r="N175" s="197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7" t="s">
        <v>167</v>
      </c>
      <c r="AU175" s="17" t="s">
        <v>91</v>
      </c>
    </row>
    <row r="176" spans="1:65" s="13" customFormat="1" ht="11.25">
      <c r="B176" s="198"/>
      <c r="C176" s="199"/>
      <c r="D176" s="193" t="s">
        <v>171</v>
      </c>
      <c r="E176" s="200" t="s">
        <v>79</v>
      </c>
      <c r="F176" s="201" t="s">
        <v>1103</v>
      </c>
      <c r="G176" s="199"/>
      <c r="H176" s="202">
        <v>20</v>
      </c>
      <c r="I176" s="203"/>
      <c r="J176" s="199"/>
      <c r="K176" s="199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171</v>
      </c>
      <c r="AU176" s="208" t="s">
        <v>91</v>
      </c>
      <c r="AV176" s="13" t="s">
        <v>91</v>
      </c>
      <c r="AW176" s="13" t="s">
        <v>42</v>
      </c>
      <c r="AX176" s="13" t="s">
        <v>89</v>
      </c>
      <c r="AY176" s="208" t="s">
        <v>159</v>
      </c>
    </row>
    <row r="177" spans="1:65" s="2" customFormat="1" ht="24.2" customHeight="1">
      <c r="A177" s="35"/>
      <c r="B177" s="36"/>
      <c r="C177" s="180" t="s">
        <v>231</v>
      </c>
      <c r="D177" s="180" t="s">
        <v>161</v>
      </c>
      <c r="E177" s="181" t="s">
        <v>1104</v>
      </c>
      <c r="F177" s="182" t="s">
        <v>1105</v>
      </c>
      <c r="G177" s="183" t="s">
        <v>488</v>
      </c>
      <c r="H177" s="184">
        <v>20</v>
      </c>
      <c r="I177" s="185"/>
      <c r="J177" s="186">
        <f>ROUND(I177*H177,2)</f>
        <v>0</v>
      </c>
      <c r="K177" s="182" t="s">
        <v>164</v>
      </c>
      <c r="L177" s="40"/>
      <c r="M177" s="187" t="s">
        <v>79</v>
      </c>
      <c r="N177" s="188" t="s">
        <v>51</v>
      </c>
      <c r="O177" s="65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1" t="s">
        <v>165</v>
      </c>
      <c r="AT177" s="191" t="s">
        <v>161</v>
      </c>
      <c r="AU177" s="191" t="s">
        <v>91</v>
      </c>
      <c r="AY177" s="17" t="s">
        <v>159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7" t="s">
        <v>89</v>
      </c>
      <c r="BK177" s="192">
        <f>ROUND(I177*H177,2)</f>
        <v>0</v>
      </c>
      <c r="BL177" s="17" t="s">
        <v>165</v>
      </c>
      <c r="BM177" s="191" t="s">
        <v>1106</v>
      </c>
    </row>
    <row r="178" spans="1:65" s="2" customFormat="1" ht="29.25">
      <c r="A178" s="35"/>
      <c r="B178" s="36"/>
      <c r="C178" s="37"/>
      <c r="D178" s="193" t="s">
        <v>167</v>
      </c>
      <c r="E178" s="37"/>
      <c r="F178" s="194" t="s">
        <v>1102</v>
      </c>
      <c r="G178" s="37"/>
      <c r="H178" s="37"/>
      <c r="I178" s="195"/>
      <c r="J178" s="37"/>
      <c r="K178" s="37"/>
      <c r="L178" s="40"/>
      <c r="M178" s="196"/>
      <c r="N178" s="197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7" t="s">
        <v>167</v>
      </c>
      <c r="AU178" s="17" t="s">
        <v>91</v>
      </c>
    </row>
    <row r="179" spans="1:65" s="13" customFormat="1" ht="11.25">
      <c r="B179" s="198"/>
      <c r="C179" s="199"/>
      <c r="D179" s="193" t="s">
        <v>171</v>
      </c>
      <c r="E179" s="200" t="s">
        <v>79</v>
      </c>
      <c r="F179" s="201" t="s">
        <v>1103</v>
      </c>
      <c r="G179" s="199"/>
      <c r="H179" s="202">
        <v>20</v>
      </c>
      <c r="I179" s="203"/>
      <c r="J179" s="199"/>
      <c r="K179" s="199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171</v>
      </c>
      <c r="AU179" s="208" t="s">
        <v>91</v>
      </c>
      <c r="AV179" s="13" t="s">
        <v>91</v>
      </c>
      <c r="AW179" s="13" t="s">
        <v>42</v>
      </c>
      <c r="AX179" s="13" t="s">
        <v>89</v>
      </c>
      <c r="AY179" s="208" t="s">
        <v>159</v>
      </c>
    </row>
    <row r="180" spans="1:65" s="2" customFormat="1" ht="24.2" customHeight="1">
      <c r="A180" s="35"/>
      <c r="B180" s="36"/>
      <c r="C180" s="180" t="s">
        <v>237</v>
      </c>
      <c r="D180" s="180" t="s">
        <v>161</v>
      </c>
      <c r="E180" s="181" t="s">
        <v>1107</v>
      </c>
      <c r="F180" s="182" t="s">
        <v>1108</v>
      </c>
      <c r="G180" s="183" t="s">
        <v>488</v>
      </c>
      <c r="H180" s="184">
        <v>352</v>
      </c>
      <c r="I180" s="185"/>
      <c r="J180" s="186">
        <f>ROUND(I180*H180,2)</f>
        <v>0</v>
      </c>
      <c r="K180" s="182" t="s">
        <v>164</v>
      </c>
      <c r="L180" s="40"/>
      <c r="M180" s="187" t="s">
        <v>79</v>
      </c>
      <c r="N180" s="188" t="s">
        <v>51</v>
      </c>
      <c r="O180" s="65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1" t="s">
        <v>165</v>
      </c>
      <c r="AT180" s="191" t="s">
        <v>161</v>
      </c>
      <c r="AU180" s="191" t="s">
        <v>91</v>
      </c>
      <c r="AY180" s="17" t="s">
        <v>159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7" t="s">
        <v>89</v>
      </c>
      <c r="BK180" s="192">
        <f>ROUND(I180*H180,2)</f>
        <v>0</v>
      </c>
      <c r="BL180" s="17" t="s">
        <v>165</v>
      </c>
      <c r="BM180" s="191" t="s">
        <v>1109</v>
      </c>
    </row>
    <row r="181" spans="1:65" s="2" customFormat="1" ht="29.25">
      <c r="A181" s="35"/>
      <c r="B181" s="36"/>
      <c r="C181" s="37"/>
      <c r="D181" s="193" t="s">
        <v>167</v>
      </c>
      <c r="E181" s="37"/>
      <c r="F181" s="194" t="s">
        <v>1102</v>
      </c>
      <c r="G181" s="37"/>
      <c r="H181" s="37"/>
      <c r="I181" s="195"/>
      <c r="J181" s="37"/>
      <c r="K181" s="37"/>
      <c r="L181" s="40"/>
      <c r="M181" s="196"/>
      <c r="N181" s="197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7" t="s">
        <v>167</v>
      </c>
      <c r="AU181" s="17" t="s">
        <v>91</v>
      </c>
    </row>
    <row r="182" spans="1:65" s="13" customFormat="1" ht="11.25">
      <c r="B182" s="198"/>
      <c r="C182" s="199"/>
      <c r="D182" s="193" t="s">
        <v>171</v>
      </c>
      <c r="E182" s="200" t="s">
        <v>79</v>
      </c>
      <c r="F182" s="201" t="s">
        <v>1110</v>
      </c>
      <c r="G182" s="199"/>
      <c r="H182" s="202">
        <v>352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171</v>
      </c>
      <c r="AU182" s="208" t="s">
        <v>91</v>
      </c>
      <c r="AV182" s="13" t="s">
        <v>91</v>
      </c>
      <c r="AW182" s="13" t="s">
        <v>42</v>
      </c>
      <c r="AX182" s="13" t="s">
        <v>89</v>
      </c>
      <c r="AY182" s="208" t="s">
        <v>159</v>
      </c>
    </row>
    <row r="183" spans="1:65" s="2" customFormat="1" ht="24.2" customHeight="1">
      <c r="A183" s="35"/>
      <c r="B183" s="36"/>
      <c r="C183" s="180" t="s">
        <v>243</v>
      </c>
      <c r="D183" s="180" t="s">
        <v>161</v>
      </c>
      <c r="E183" s="181" t="s">
        <v>1111</v>
      </c>
      <c r="F183" s="182" t="s">
        <v>1112</v>
      </c>
      <c r="G183" s="183" t="s">
        <v>488</v>
      </c>
      <c r="H183" s="184">
        <v>352</v>
      </c>
      <c r="I183" s="185"/>
      <c r="J183" s="186">
        <f>ROUND(I183*H183,2)</f>
        <v>0</v>
      </c>
      <c r="K183" s="182" t="s">
        <v>164</v>
      </c>
      <c r="L183" s="40"/>
      <c r="M183" s="187" t="s">
        <v>79</v>
      </c>
      <c r="N183" s="188" t="s">
        <v>51</v>
      </c>
      <c r="O183" s="65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1" t="s">
        <v>165</v>
      </c>
      <c r="AT183" s="191" t="s">
        <v>161</v>
      </c>
      <c r="AU183" s="191" t="s">
        <v>91</v>
      </c>
      <c r="AY183" s="17" t="s">
        <v>159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7" t="s">
        <v>89</v>
      </c>
      <c r="BK183" s="192">
        <f>ROUND(I183*H183,2)</f>
        <v>0</v>
      </c>
      <c r="BL183" s="17" t="s">
        <v>165</v>
      </c>
      <c r="BM183" s="191" t="s">
        <v>1113</v>
      </c>
    </row>
    <row r="184" spans="1:65" s="2" customFormat="1" ht="29.25">
      <c r="A184" s="35"/>
      <c r="B184" s="36"/>
      <c r="C184" s="37"/>
      <c r="D184" s="193" t="s">
        <v>167</v>
      </c>
      <c r="E184" s="37"/>
      <c r="F184" s="194" t="s">
        <v>1102</v>
      </c>
      <c r="G184" s="37"/>
      <c r="H184" s="37"/>
      <c r="I184" s="195"/>
      <c r="J184" s="37"/>
      <c r="K184" s="37"/>
      <c r="L184" s="40"/>
      <c r="M184" s="196"/>
      <c r="N184" s="197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7" t="s">
        <v>167</v>
      </c>
      <c r="AU184" s="17" t="s">
        <v>91</v>
      </c>
    </row>
    <row r="185" spans="1:65" s="13" customFormat="1" ht="11.25">
      <c r="B185" s="198"/>
      <c r="C185" s="199"/>
      <c r="D185" s="193" t="s">
        <v>171</v>
      </c>
      <c r="E185" s="200" t="s">
        <v>79</v>
      </c>
      <c r="F185" s="201" t="s">
        <v>1110</v>
      </c>
      <c r="G185" s="199"/>
      <c r="H185" s="202">
        <v>352</v>
      </c>
      <c r="I185" s="203"/>
      <c r="J185" s="199"/>
      <c r="K185" s="199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171</v>
      </c>
      <c r="AU185" s="208" t="s">
        <v>91</v>
      </c>
      <c r="AV185" s="13" t="s">
        <v>91</v>
      </c>
      <c r="AW185" s="13" t="s">
        <v>42</v>
      </c>
      <c r="AX185" s="13" t="s">
        <v>89</v>
      </c>
      <c r="AY185" s="208" t="s">
        <v>159</v>
      </c>
    </row>
    <row r="186" spans="1:65" s="2" customFormat="1" ht="14.45" customHeight="1">
      <c r="A186" s="35"/>
      <c r="B186" s="36"/>
      <c r="C186" s="180" t="s">
        <v>8</v>
      </c>
      <c r="D186" s="180" t="s">
        <v>161</v>
      </c>
      <c r="E186" s="181" t="s">
        <v>1114</v>
      </c>
      <c r="F186" s="182" t="s">
        <v>1115</v>
      </c>
      <c r="G186" s="183" t="s">
        <v>118</v>
      </c>
      <c r="H186" s="184">
        <v>223</v>
      </c>
      <c r="I186" s="185"/>
      <c r="J186" s="186">
        <f>ROUND(I186*H186,2)</f>
        <v>0</v>
      </c>
      <c r="K186" s="182" t="s">
        <v>79</v>
      </c>
      <c r="L186" s="40"/>
      <c r="M186" s="187" t="s">
        <v>79</v>
      </c>
      <c r="N186" s="188" t="s">
        <v>51</v>
      </c>
      <c r="O186" s="65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1" t="s">
        <v>165</v>
      </c>
      <c r="AT186" s="191" t="s">
        <v>161</v>
      </c>
      <c r="AU186" s="191" t="s">
        <v>91</v>
      </c>
      <c r="AY186" s="17" t="s">
        <v>159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7" t="s">
        <v>89</v>
      </c>
      <c r="BK186" s="192">
        <f>ROUND(I186*H186,2)</f>
        <v>0</v>
      </c>
      <c r="BL186" s="17" t="s">
        <v>165</v>
      </c>
      <c r="BM186" s="191" t="s">
        <v>1116</v>
      </c>
    </row>
    <row r="187" spans="1:65" s="15" customFormat="1" ht="11.25">
      <c r="B187" s="230"/>
      <c r="C187" s="231"/>
      <c r="D187" s="193" t="s">
        <v>171</v>
      </c>
      <c r="E187" s="232" t="s">
        <v>79</v>
      </c>
      <c r="F187" s="233" t="s">
        <v>1013</v>
      </c>
      <c r="G187" s="231"/>
      <c r="H187" s="232" t="s">
        <v>79</v>
      </c>
      <c r="I187" s="234"/>
      <c r="J187" s="231"/>
      <c r="K187" s="231"/>
      <c r="L187" s="235"/>
      <c r="M187" s="236"/>
      <c r="N187" s="237"/>
      <c r="O187" s="237"/>
      <c r="P187" s="237"/>
      <c r="Q187" s="237"/>
      <c r="R187" s="237"/>
      <c r="S187" s="237"/>
      <c r="T187" s="238"/>
      <c r="AT187" s="239" t="s">
        <v>171</v>
      </c>
      <c r="AU187" s="239" t="s">
        <v>91</v>
      </c>
      <c r="AV187" s="15" t="s">
        <v>89</v>
      </c>
      <c r="AW187" s="15" t="s">
        <v>42</v>
      </c>
      <c r="AX187" s="15" t="s">
        <v>81</v>
      </c>
      <c r="AY187" s="239" t="s">
        <v>159</v>
      </c>
    </row>
    <row r="188" spans="1:65" s="13" customFormat="1" ht="11.25">
      <c r="B188" s="198"/>
      <c r="C188" s="199"/>
      <c r="D188" s="193" t="s">
        <v>171</v>
      </c>
      <c r="E188" s="200" t="s">
        <v>79</v>
      </c>
      <c r="F188" s="201" t="s">
        <v>1117</v>
      </c>
      <c r="G188" s="199"/>
      <c r="H188" s="202">
        <v>26</v>
      </c>
      <c r="I188" s="203"/>
      <c r="J188" s="199"/>
      <c r="K188" s="199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171</v>
      </c>
      <c r="AU188" s="208" t="s">
        <v>91</v>
      </c>
      <c r="AV188" s="13" t="s">
        <v>91</v>
      </c>
      <c r="AW188" s="13" t="s">
        <v>42</v>
      </c>
      <c r="AX188" s="13" t="s">
        <v>81</v>
      </c>
      <c r="AY188" s="208" t="s">
        <v>159</v>
      </c>
    </row>
    <row r="189" spans="1:65" s="13" customFormat="1" ht="11.25">
      <c r="B189" s="198"/>
      <c r="C189" s="199"/>
      <c r="D189" s="193" t="s">
        <v>171</v>
      </c>
      <c r="E189" s="200" t="s">
        <v>79</v>
      </c>
      <c r="F189" s="201" t="s">
        <v>1118</v>
      </c>
      <c r="G189" s="199"/>
      <c r="H189" s="202">
        <v>60</v>
      </c>
      <c r="I189" s="203"/>
      <c r="J189" s="199"/>
      <c r="K189" s="199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171</v>
      </c>
      <c r="AU189" s="208" t="s">
        <v>91</v>
      </c>
      <c r="AV189" s="13" t="s">
        <v>91</v>
      </c>
      <c r="AW189" s="13" t="s">
        <v>42</v>
      </c>
      <c r="AX189" s="13" t="s">
        <v>81</v>
      </c>
      <c r="AY189" s="208" t="s">
        <v>159</v>
      </c>
    </row>
    <row r="190" spans="1:65" s="13" customFormat="1" ht="11.25">
      <c r="B190" s="198"/>
      <c r="C190" s="199"/>
      <c r="D190" s="193" t="s">
        <v>171</v>
      </c>
      <c r="E190" s="200" t="s">
        <v>79</v>
      </c>
      <c r="F190" s="201" t="s">
        <v>1119</v>
      </c>
      <c r="G190" s="199"/>
      <c r="H190" s="202">
        <v>46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171</v>
      </c>
      <c r="AU190" s="208" t="s">
        <v>91</v>
      </c>
      <c r="AV190" s="13" t="s">
        <v>91</v>
      </c>
      <c r="AW190" s="13" t="s">
        <v>42</v>
      </c>
      <c r="AX190" s="13" t="s">
        <v>81</v>
      </c>
      <c r="AY190" s="208" t="s">
        <v>159</v>
      </c>
    </row>
    <row r="191" spans="1:65" s="13" customFormat="1" ht="11.25">
      <c r="B191" s="198"/>
      <c r="C191" s="199"/>
      <c r="D191" s="193" t="s">
        <v>171</v>
      </c>
      <c r="E191" s="200" t="s">
        <v>79</v>
      </c>
      <c r="F191" s="201" t="s">
        <v>1120</v>
      </c>
      <c r="G191" s="199"/>
      <c r="H191" s="202">
        <v>62</v>
      </c>
      <c r="I191" s="203"/>
      <c r="J191" s="199"/>
      <c r="K191" s="199"/>
      <c r="L191" s="204"/>
      <c r="M191" s="205"/>
      <c r="N191" s="206"/>
      <c r="O191" s="206"/>
      <c r="P191" s="206"/>
      <c r="Q191" s="206"/>
      <c r="R191" s="206"/>
      <c r="S191" s="206"/>
      <c r="T191" s="207"/>
      <c r="AT191" s="208" t="s">
        <v>171</v>
      </c>
      <c r="AU191" s="208" t="s">
        <v>91</v>
      </c>
      <c r="AV191" s="13" t="s">
        <v>91</v>
      </c>
      <c r="AW191" s="13" t="s">
        <v>42</v>
      </c>
      <c r="AX191" s="13" t="s">
        <v>81</v>
      </c>
      <c r="AY191" s="208" t="s">
        <v>159</v>
      </c>
    </row>
    <row r="192" spans="1:65" s="13" customFormat="1" ht="11.25">
      <c r="B192" s="198"/>
      <c r="C192" s="199"/>
      <c r="D192" s="193" t="s">
        <v>171</v>
      </c>
      <c r="E192" s="200" t="s">
        <v>79</v>
      </c>
      <c r="F192" s="201" t="s">
        <v>1121</v>
      </c>
      <c r="G192" s="199"/>
      <c r="H192" s="202">
        <v>20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171</v>
      </c>
      <c r="AU192" s="208" t="s">
        <v>91</v>
      </c>
      <c r="AV192" s="13" t="s">
        <v>91</v>
      </c>
      <c r="AW192" s="13" t="s">
        <v>42</v>
      </c>
      <c r="AX192" s="13" t="s">
        <v>81</v>
      </c>
      <c r="AY192" s="208" t="s">
        <v>159</v>
      </c>
    </row>
    <row r="193" spans="1:65" s="13" customFormat="1" ht="11.25">
      <c r="B193" s="198"/>
      <c r="C193" s="199"/>
      <c r="D193" s="193" t="s">
        <v>171</v>
      </c>
      <c r="E193" s="200" t="s">
        <v>79</v>
      </c>
      <c r="F193" s="201" t="s">
        <v>1122</v>
      </c>
      <c r="G193" s="199"/>
      <c r="H193" s="202">
        <v>9</v>
      </c>
      <c r="I193" s="203"/>
      <c r="J193" s="199"/>
      <c r="K193" s="199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171</v>
      </c>
      <c r="AU193" s="208" t="s">
        <v>91</v>
      </c>
      <c r="AV193" s="13" t="s">
        <v>91</v>
      </c>
      <c r="AW193" s="13" t="s">
        <v>42</v>
      </c>
      <c r="AX193" s="13" t="s">
        <v>81</v>
      </c>
      <c r="AY193" s="208" t="s">
        <v>159</v>
      </c>
    </row>
    <row r="194" spans="1:65" s="14" customFormat="1" ht="11.25">
      <c r="B194" s="219"/>
      <c r="C194" s="220"/>
      <c r="D194" s="193" t="s">
        <v>171</v>
      </c>
      <c r="E194" s="221" t="s">
        <v>79</v>
      </c>
      <c r="F194" s="222" t="s">
        <v>272</v>
      </c>
      <c r="G194" s="220"/>
      <c r="H194" s="223">
        <v>223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171</v>
      </c>
      <c r="AU194" s="229" t="s">
        <v>91</v>
      </c>
      <c r="AV194" s="14" t="s">
        <v>165</v>
      </c>
      <c r="AW194" s="14" t="s">
        <v>42</v>
      </c>
      <c r="AX194" s="14" t="s">
        <v>89</v>
      </c>
      <c r="AY194" s="229" t="s">
        <v>159</v>
      </c>
    </row>
    <row r="195" spans="1:65" s="2" customFormat="1" ht="14.45" customHeight="1">
      <c r="A195" s="35"/>
      <c r="B195" s="36"/>
      <c r="C195" s="180" t="s">
        <v>254</v>
      </c>
      <c r="D195" s="180" t="s">
        <v>161</v>
      </c>
      <c r="E195" s="181" t="s">
        <v>1123</v>
      </c>
      <c r="F195" s="182" t="s">
        <v>1124</v>
      </c>
      <c r="G195" s="183" t="s">
        <v>327</v>
      </c>
      <c r="H195" s="184">
        <v>411</v>
      </c>
      <c r="I195" s="185"/>
      <c r="J195" s="186">
        <f>ROUND(I195*H195,2)</f>
        <v>0</v>
      </c>
      <c r="K195" s="182" t="s">
        <v>79</v>
      </c>
      <c r="L195" s="40"/>
      <c r="M195" s="187" t="s">
        <v>79</v>
      </c>
      <c r="N195" s="188" t="s">
        <v>51</v>
      </c>
      <c r="O195" s="65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1" t="s">
        <v>165</v>
      </c>
      <c r="AT195" s="191" t="s">
        <v>161</v>
      </c>
      <c r="AU195" s="191" t="s">
        <v>91</v>
      </c>
      <c r="AY195" s="17" t="s">
        <v>159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7" t="s">
        <v>89</v>
      </c>
      <c r="BK195" s="192">
        <f>ROUND(I195*H195,2)</f>
        <v>0</v>
      </c>
      <c r="BL195" s="17" t="s">
        <v>165</v>
      </c>
      <c r="BM195" s="191" t="s">
        <v>1125</v>
      </c>
    </row>
    <row r="196" spans="1:65" s="15" customFormat="1" ht="11.25">
      <c r="B196" s="230"/>
      <c r="C196" s="231"/>
      <c r="D196" s="193" t="s">
        <v>171</v>
      </c>
      <c r="E196" s="232" t="s">
        <v>79</v>
      </c>
      <c r="F196" s="233" t="s">
        <v>1013</v>
      </c>
      <c r="G196" s="231"/>
      <c r="H196" s="232" t="s">
        <v>79</v>
      </c>
      <c r="I196" s="234"/>
      <c r="J196" s="231"/>
      <c r="K196" s="231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171</v>
      </c>
      <c r="AU196" s="239" t="s">
        <v>91</v>
      </c>
      <c r="AV196" s="15" t="s">
        <v>89</v>
      </c>
      <c r="AW196" s="15" t="s">
        <v>42</v>
      </c>
      <c r="AX196" s="15" t="s">
        <v>81</v>
      </c>
      <c r="AY196" s="239" t="s">
        <v>159</v>
      </c>
    </row>
    <row r="197" spans="1:65" s="13" customFormat="1" ht="11.25">
      <c r="B197" s="198"/>
      <c r="C197" s="199"/>
      <c r="D197" s="193" t="s">
        <v>171</v>
      </c>
      <c r="E197" s="200" t="s">
        <v>79</v>
      </c>
      <c r="F197" s="201" t="s">
        <v>1126</v>
      </c>
      <c r="G197" s="199"/>
      <c r="H197" s="202">
        <v>51</v>
      </c>
      <c r="I197" s="203"/>
      <c r="J197" s="199"/>
      <c r="K197" s="199"/>
      <c r="L197" s="204"/>
      <c r="M197" s="205"/>
      <c r="N197" s="206"/>
      <c r="O197" s="206"/>
      <c r="P197" s="206"/>
      <c r="Q197" s="206"/>
      <c r="R197" s="206"/>
      <c r="S197" s="206"/>
      <c r="T197" s="207"/>
      <c r="AT197" s="208" t="s">
        <v>171</v>
      </c>
      <c r="AU197" s="208" t="s">
        <v>91</v>
      </c>
      <c r="AV197" s="13" t="s">
        <v>91</v>
      </c>
      <c r="AW197" s="13" t="s">
        <v>42</v>
      </c>
      <c r="AX197" s="13" t="s">
        <v>81</v>
      </c>
      <c r="AY197" s="208" t="s">
        <v>159</v>
      </c>
    </row>
    <row r="198" spans="1:65" s="13" customFormat="1" ht="11.25">
      <c r="B198" s="198"/>
      <c r="C198" s="199"/>
      <c r="D198" s="193" t="s">
        <v>171</v>
      </c>
      <c r="E198" s="200" t="s">
        <v>79</v>
      </c>
      <c r="F198" s="201" t="s">
        <v>1127</v>
      </c>
      <c r="G198" s="199"/>
      <c r="H198" s="202">
        <v>360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171</v>
      </c>
      <c r="AU198" s="208" t="s">
        <v>91</v>
      </c>
      <c r="AV198" s="13" t="s">
        <v>91</v>
      </c>
      <c r="AW198" s="13" t="s">
        <v>42</v>
      </c>
      <c r="AX198" s="13" t="s">
        <v>81</v>
      </c>
      <c r="AY198" s="208" t="s">
        <v>159</v>
      </c>
    </row>
    <row r="199" spans="1:65" s="14" customFormat="1" ht="11.25">
      <c r="B199" s="219"/>
      <c r="C199" s="220"/>
      <c r="D199" s="193" t="s">
        <v>171</v>
      </c>
      <c r="E199" s="221" t="s">
        <v>79</v>
      </c>
      <c r="F199" s="222" t="s">
        <v>272</v>
      </c>
      <c r="G199" s="220"/>
      <c r="H199" s="223">
        <v>411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171</v>
      </c>
      <c r="AU199" s="229" t="s">
        <v>91</v>
      </c>
      <c r="AV199" s="14" t="s">
        <v>165</v>
      </c>
      <c r="AW199" s="14" t="s">
        <v>42</v>
      </c>
      <c r="AX199" s="14" t="s">
        <v>89</v>
      </c>
      <c r="AY199" s="229" t="s">
        <v>159</v>
      </c>
    </row>
    <row r="200" spans="1:65" s="2" customFormat="1" ht="14.45" customHeight="1">
      <c r="A200" s="35"/>
      <c r="B200" s="36"/>
      <c r="C200" s="180" t="s">
        <v>260</v>
      </c>
      <c r="D200" s="180" t="s">
        <v>161</v>
      </c>
      <c r="E200" s="181" t="s">
        <v>1128</v>
      </c>
      <c r="F200" s="182" t="s">
        <v>1129</v>
      </c>
      <c r="G200" s="183" t="s">
        <v>488</v>
      </c>
      <c r="H200" s="184">
        <v>12</v>
      </c>
      <c r="I200" s="185"/>
      <c r="J200" s="186">
        <f>ROUND(I200*H200,2)</f>
        <v>0</v>
      </c>
      <c r="K200" s="182" t="s">
        <v>79</v>
      </c>
      <c r="L200" s="40"/>
      <c r="M200" s="187" t="s">
        <v>79</v>
      </c>
      <c r="N200" s="188" t="s">
        <v>51</v>
      </c>
      <c r="O200" s="65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1" t="s">
        <v>165</v>
      </c>
      <c r="AT200" s="191" t="s">
        <v>161</v>
      </c>
      <c r="AU200" s="191" t="s">
        <v>91</v>
      </c>
      <c r="AY200" s="17" t="s">
        <v>159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7" t="s">
        <v>89</v>
      </c>
      <c r="BK200" s="192">
        <f>ROUND(I200*H200,2)</f>
        <v>0</v>
      </c>
      <c r="BL200" s="17" t="s">
        <v>165</v>
      </c>
      <c r="BM200" s="191" t="s">
        <v>1130</v>
      </c>
    </row>
    <row r="201" spans="1:65" s="15" customFormat="1" ht="11.25">
      <c r="B201" s="230"/>
      <c r="C201" s="231"/>
      <c r="D201" s="193" t="s">
        <v>171</v>
      </c>
      <c r="E201" s="232" t="s">
        <v>79</v>
      </c>
      <c r="F201" s="233" t="s">
        <v>1013</v>
      </c>
      <c r="G201" s="231"/>
      <c r="H201" s="232" t="s">
        <v>79</v>
      </c>
      <c r="I201" s="234"/>
      <c r="J201" s="231"/>
      <c r="K201" s="231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171</v>
      </c>
      <c r="AU201" s="239" t="s">
        <v>91</v>
      </c>
      <c r="AV201" s="15" t="s">
        <v>89</v>
      </c>
      <c r="AW201" s="15" t="s">
        <v>42</v>
      </c>
      <c r="AX201" s="15" t="s">
        <v>81</v>
      </c>
      <c r="AY201" s="239" t="s">
        <v>159</v>
      </c>
    </row>
    <row r="202" spans="1:65" s="13" customFormat="1" ht="11.25">
      <c r="B202" s="198"/>
      <c r="C202" s="199"/>
      <c r="D202" s="193" t="s">
        <v>171</v>
      </c>
      <c r="E202" s="200" t="s">
        <v>79</v>
      </c>
      <c r="F202" s="201" t="s">
        <v>1036</v>
      </c>
      <c r="G202" s="199"/>
      <c r="H202" s="202">
        <v>1</v>
      </c>
      <c r="I202" s="203"/>
      <c r="J202" s="199"/>
      <c r="K202" s="199"/>
      <c r="L202" s="204"/>
      <c r="M202" s="205"/>
      <c r="N202" s="206"/>
      <c r="O202" s="206"/>
      <c r="P202" s="206"/>
      <c r="Q202" s="206"/>
      <c r="R202" s="206"/>
      <c r="S202" s="206"/>
      <c r="T202" s="207"/>
      <c r="AT202" s="208" t="s">
        <v>171</v>
      </c>
      <c r="AU202" s="208" t="s">
        <v>91</v>
      </c>
      <c r="AV202" s="13" t="s">
        <v>91</v>
      </c>
      <c r="AW202" s="13" t="s">
        <v>42</v>
      </c>
      <c r="AX202" s="13" t="s">
        <v>81</v>
      </c>
      <c r="AY202" s="208" t="s">
        <v>159</v>
      </c>
    </row>
    <row r="203" spans="1:65" s="13" customFormat="1" ht="11.25">
      <c r="B203" s="198"/>
      <c r="C203" s="199"/>
      <c r="D203" s="193" t="s">
        <v>171</v>
      </c>
      <c r="E203" s="200" t="s">
        <v>79</v>
      </c>
      <c r="F203" s="201" t="s">
        <v>1131</v>
      </c>
      <c r="G203" s="199"/>
      <c r="H203" s="202">
        <v>1</v>
      </c>
      <c r="I203" s="203"/>
      <c r="J203" s="199"/>
      <c r="K203" s="199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171</v>
      </c>
      <c r="AU203" s="208" t="s">
        <v>91</v>
      </c>
      <c r="AV203" s="13" t="s">
        <v>91</v>
      </c>
      <c r="AW203" s="13" t="s">
        <v>42</v>
      </c>
      <c r="AX203" s="13" t="s">
        <v>81</v>
      </c>
      <c r="AY203" s="208" t="s">
        <v>159</v>
      </c>
    </row>
    <row r="204" spans="1:65" s="13" customFormat="1" ht="11.25">
      <c r="B204" s="198"/>
      <c r="C204" s="199"/>
      <c r="D204" s="193" t="s">
        <v>171</v>
      </c>
      <c r="E204" s="200" t="s">
        <v>79</v>
      </c>
      <c r="F204" s="201" t="s">
        <v>1086</v>
      </c>
      <c r="G204" s="199"/>
      <c r="H204" s="202">
        <v>2</v>
      </c>
      <c r="I204" s="203"/>
      <c r="J204" s="199"/>
      <c r="K204" s="199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171</v>
      </c>
      <c r="AU204" s="208" t="s">
        <v>91</v>
      </c>
      <c r="AV204" s="13" t="s">
        <v>91</v>
      </c>
      <c r="AW204" s="13" t="s">
        <v>42</v>
      </c>
      <c r="AX204" s="13" t="s">
        <v>81</v>
      </c>
      <c r="AY204" s="208" t="s">
        <v>159</v>
      </c>
    </row>
    <row r="205" spans="1:65" s="13" customFormat="1" ht="11.25">
      <c r="B205" s="198"/>
      <c r="C205" s="199"/>
      <c r="D205" s="193" t="s">
        <v>171</v>
      </c>
      <c r="E205" s="200" t="s">
        <v>79</v>
      </c>
      <c r="F205" s="201" t="s">
        <v>1132</v>
      </c>
      <c r="G205" s="199"/>
      <c r="H205" s="202">
        <v>3</v>
      </c>
      <c r="I205" s="203"/>
      <c r="J205" s="199"/>
      <c r="K205" s="199"/>
      <c r="L205" s="204"/>
      <c r="M205" s="205"/>
      <c r="N205" s="206"/>
      <c r="O205" s="206"/>
      <c r="P205" s="206"/>
      <c r="Q205" s="206"/>
      <c r="R205" s="206"/>
      <c r="S205" s="206"/>
      <c r="T205" s="207"/>
      <c r="AT205" s="208" t="s">
        <v>171</v>
      </c>
      <c r="AU205" s="208" t="s">
        <v>91</v>
      </c>
      <c r="AV205" s="13" t="s">
        <v>91</v>
      </c>
      <c r="AW205" s="13" t="s">
        <v>42</v>
      </c>
      <c r="AX205" s="13" t="s">
        <v>81</v>
      </c>
      <c r="AY205" s="208" t="s">
        <v>159</v>
      </c>
    </row>
    <row r="206" spans="1:65" s="13" customFormat="1" ht="11.25">
      <c r="B206" s="198"/>
      <c r="C206" s="199"/>
      <c r="D206" s="193" t="s">
        <v>171</v>
      </c>
      <c r="E206" s="200" t="s">
        <v>79</v>
      </c>
      <c r="F206" s="201" t="s">
        <v>1133</v>
      </c>
      <c r="G206" s="199"/>
      <c r="H206" s="202">
        <v>1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171</v>
      </c>
      <c r="AU206" s="208" t="s">
        <v>91</v>
      </c>
      <c r="AV206" s="13" t="s">
        <v>91</v>
      </c>
      <c r="AW206" s="13" t="s">
        <v>42</v>
      </c>
      <c r="AX206" s="13" t="s">
        <v>81</v>
      </c>
      <c r="AY206" s="208" t="s">
        <v>159</v>
      </c>
    </row>
    <row r="207" spans="1:65" s="13" customFormat="1" ht="11.25">
      <c r="B207" s="198"/>
      <c r="C207" s="199"/>
      <c r="D207" s="193" t="s">
        <v>171</v>
      </c>
      <c r="E207" s="200" t="s">
        <v>79</v>
      </c>
      <c r="F207" s="201" t="s">
        <v>1134</v>
      </c>
      <c r="G207" s="199"/>
      <c r="H207" s="202">
        <v>1</v>
      </c>
      <c r="I207" s="203"/>
      <c r="J207" s="199"/>
      <c r="K207" s="199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171</v>
      </c>
      <c r="AU207" s="208" t="s">
        <v>91</v>
      </c>
      <c r="AV207" s="13" t="s">
        <v>91</v>
      </c>
      <c r="AW207" s="13" t="s">
        <v>42</v>
      </c>
      <c r="AX207" s="13" t="s">
        <v>81</v>
      </c>
      <c r="AY207" s="208" t="s">
        <v>159</v>
      </c>
    </row>
    <row r="208" spans="1:65" s="13" customFormat="1" ht="11.25">
      <c r="B208" s="198"/>
      <c r="C208" s="199"/>
      <c r="D208" s="193" t="s">
        <v>171</v>
      </c>
      <c r="E208" s="200" t="s">
        <v>79</v>
      </c>
      <c r="F208" s="201" t="s">
        <v>1135</v>
      </c>
      <c r="G208" s="199"/>
      <c r="H208" s="202">
        <v>3</v>
      </c>
      <c r="I208" s="203"/>
      <c r="J208" s="199"/>
      <c r="K208" s="199"/>
      <c r="L208" s="204"/>
      <c r="M208" s="205"/>
      <c r="N208" s="206"/>
      <c r="O208" s="206"/>
      <c r="P208" s="206"/>
      <c r="Q208" s="206"/>
      <c r="R208" s="206"/>
      <c r="S208" s="206"/>
      <c r="T208" s="207"/>
      <c r="AT208" s="208" t="s">
        <v>171</v>
      </c>
      <c r="AU208" s="208" t="s">
        <v>91</v>
      </c>
      <c r="AV208" s="13" t="s">
        <v>91</v>
      </c>
      <c r="AW208" s="13" t="s">
        <v>42</v>
      </c>
      <c r="AX208" s="13" t="s">
        <v>81</v>
      </c>
      <c r="AY208" s="208" t="s">
        <v>159</v>
      </c>
    </row>
    <row r="209" spans="1:65" s="14" customFormat="1" ht="11.25">
      <c r="B209" s="219"/>
      <c r="C209" s="220"/>
      <c r="D209" s="193" t="s">
        <v>171</v>
      </c>
      <c r="E209" s="221" t="s">
        <v>79</v>
      </c>
      <c r="F209" s="222" t="s">
        <v>272</v>
      </c>
      <c r="G209" s="220"/>
      <c r="H209" s="223">
        <v>12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171</v>
      </c>
      <c r="AU209" s="229" t="s">
        <v>91</v>
      </c>
      <c r="AV209" s="14" t="s">
        <v>165</v>
      </c>
      <c r="AW209" s="14" t="s">
        <v>42</v>
      </c>
      <c r="AX209" s="14" t="s">
        <v>89</v>
      </c>
      <c r="AY209" s="229" t="s">
        <v>159</v>
      </c>
    </row>
    <row r="210" spans="1:65" s="2" customFormat="1" ht="14.45" customHeight="1">
      <c r="A210" s="35"/>
      <c r="B210" s="36"/>
      <c r="C210" s="180" t="s">
        <v>265</v>
      </c>
      <c r="D210" s="180" t="s">
        <v>161</v>
      </c>
      <c r="E210" s="181" t="s">
        <v>1136</v>
      </c>
      <c r="F210" s="182" t="s">
        <v>1137</v>
      </c>
      <c r="G210" s="183" t="s">
        <v>488</v>
      </c>
      <c r="H210" s="184">
        <v>616</v>
      </c>
      <c r="I210" s="185"/>
      <c r="J210" s="186">
        <f>ROUND(I210*H210,2)</f>
        <v>0</v>
      </c>
      <c r="K210" s="182" t="s">
        <v>79</v>
      </c>
      <c r="L210" s="40"/>
      <c r="M210" s="187" t="s">
        <v>79</v>
      </c>
      <c r="N210" s="188" t="s">
        <v>51</v>
      </c>
      <c r="O210" s="65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1" t="s">
        <v>165</v>
      </c>
      <c r="AT210" s="191" t="s">
        <v>161</v>
      </c>
      <c r="AU210" s="191" t="s">
        <v>91</v>
      </c>
      <c r="AY210" s="17" t="s">
        <v>159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7" t="s">
        <v>89</v>
      </c>
      <c r="BK210" s="192">
        <f>ROUND(I210*H210,2)</f>
        <v>0</v>
      </c>
      <c r="BL210" s="17" t="s">
        <v>165</v>
      </c>
      <c r="BM210" s="191" t="s">
        <v>1138</v>
      </c>
    </row>
    <row r="211" spans="1:65" s="15" customFormat="1" ht="11.25">
      <c r="B211" s="230"/>
      <c r="C211" s="231"/>
      <c r="D211" s="193" t="s">
        <v>171</v>
      </c>
      <c r="E211" s="232" t="s">
        <v>79</v>
      </c>
      <c r="F211" s="233" t="s">
        <v>1093</v>
      </c>
      <c r="G211" s="231"/>
      <c r="H211" s="232" t="s">
        <v>79</v>
      </c>
      <c r="I211" s="234"/>
      <c r="J211" s="231"/>
      <c r="K211" s="231"/>
      <c r="L211" s="235"/>
      <c r="M211" s="236"/>
      <c r="N211" s="237"/>
      <c r="O211" s="237"/>
      <c r="P211" s="237"/>
      <c r="Q211" s="237"/>
      <c r="R211" s="237"/>
      <c r="S211" s="237"/>
      <c r="T211" s="238"/>
      <c r="AT211" s="239" t="s">
        <v>171</v>
      </c>
      <c r="AU211" s="239" t="s">
        <v>91</v>
      </c>
      <c r="AV211" s="15" t="s">
        <v>89</v>
      </c>
      <c r="AW211" s="15" t="s">
        <v>42</v>
      </c>
      <c r="AX211" s="15" t="s">
        <v>81</v>
      </c>
      <c r="AY211" s="239" t="s">
        <v>159</v>
      </c>
    </row>
    <row r="212" spans="1:65" s="13" customFormat="1" ht="11.25">
      <c r="B212" s="198"/>
      <c r="C212" s="199"/>
      <c r="D212" s="193" t="s">
        <v>171</v>
      </c>
      <c r="E212" s="200" t="s">
        <v>79</v>
      </c>
      <c r="F212" s="201" t="s">
        <v>1044</v>
      </c>
      <c r="G212" s="199"/>
      <c r="H212" s="202">
        <v>9</v>
      </c>
      <c r="I212" s="203"/>
      <c r="J212" s="199"/>
      <c r="K212" s="199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171</v>
      </c>
      <c r="AU212" s="208" t="s">
        <v>91</v>
      </c>
      <c r="AV212" s="13" t="s">
        <v>91</v>
      </c>
      <c r="AW212" s="13" t="s">
        <v>42</v>
      </c>
      <c r="AX212" s="13" t="s">
        <v>81</v>
      </c>
      <c r="AY212" s="208" t="s">
        <v>159</v>
      </c>
    </row>
    <row r="213" spans="1:65" s="13" customFormat="1" ht="11.25">
      <c r="B213" s="198"/>
      <c r="C213" s="199"/>
      <c r="D213" s="193" t="s">
        <v>171</v>
      </c>
      <c r="E213" s="200" t="s">
        <v>79</v>
      </c>
      <c r="F213" s="201" t="s">
        <v>1139</v>
      </c>
      <c r="G213" s="199"/>
      <c r="H213" s="202">
        <v>49</v>
      </c>
      <c r="I213" s="203"/>
      <c r="J213" s="199"/>
      <c r="K213" s="199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171</v>
      </c>
      <c r="AU213" s="208" t="s">
        <v>91</v>
      </c>
      <c r="AV213" s="13" t="s">
        <v>91</v>
      </c>
      <c r="AW213" s="13" t="s">
        <v>42</v>
      </c>
      <c r="AX213" s="13" t="s">
        <v>81</v>
      </c>
      <c r="AY213" s="208" t="s">
        <v>159</v>
      </c>
    </row>
    <row r="214" spans="1:65" s="13" customFormat="1" ht="11.25">
      <c r="B214" s="198"/>
      <c r="C214" s="199"/>
      <c r="D214" s="193" t="s">
        <v>171</v>
      </c>
      <c r="E214" s="200" t="s">
        <v>79</v>
      </c>
      <c r="F214" s="201" t="s">
        <v>1095</v>
      </c>
      <c r="G214" s="199"/>
      <c r="H214" s="202">
        <v>72</v>
      </c>
      <c r="I214" s="203"/>
      <c r="J214" s="199"/>
      <c r="K214" s="199"/>
      <c r="L214" s="204"/>
      <c r="M214" s="205"/>
      <c r="N214" s="206"/>
      <c r="O214" s="206"/>
      <c r="P214" s="206"/>
      <c r="Q214" s="206"/>
      <c r="R214" s="206"/>
      <c r="S214" s="206"/>
      <c r="T214" s="207"/>
      <c r="AT214" s="208" t="s">
        <v>171</v>
      </c>
      <c r="AU214" s="208" t="s">
        <v>91</v>
      </c>
      <c r="AV214" s="13" t="s">
        <v>91</v>
      </c>
      <c r="AW214" s="13" t="s">
        <v>42</v>
      </c>
      <c r="AX214" s="13" t="s">
        <v>81</v>
      </c>
      <c r="AY214" s="208" t="s">
        <v>159</v>
      </c>
    </row>
    <row r="215" spans="1:65" s="13" customFormat="1" ht="11.25">
      <c r="B215" s="198"/>
      <c r="C215" s="199"/>
      <c r="D215" s="193" t="s">
        <v>171</v>
      </c>
      <c r="E215" s="200" t="s">
        <v>79</v>
      </c>
      <c r="F215" s="201" t="s">
        <v>1140</v>
      </c>
      <c r="G215" s="199"/>
      <c r="H215" s="202">
        <v>48</v>
      </c>
      <c r="I215" s="203"/>
      <c r="J215" s="199"/>
      <c r="K215" s="199"/>
      <c r="L215" s="204"/>
      <c r="M215" s="205"/>
      <c r="N215" s="206"/>
      <c r="O215" s="206"/>
      <c r="P215" s="206"/>
      <c r="Q215" s="206"/>
      <c r="R215" s="206"/>
      <c r="S215" s="206"/>
      <c r="T215" s="207"/>
      <c r="AT215" s="208" t="s">
        <v>171</v>
      </c>
      <c r="AU215" s="208" t="s">
        <v>91</v>
      </c>
      <c r="AV215" s="13" t="s">
        <v>91</v>
      </c>
      <c r="AW215" s="13" t="s">
        <v>42</v>
      </c>
      <c r="AX215" s="13" t="s">
        <v>81</v>
      </c>
      <c r="AY215" s="208" t="s">
        <v>159</v>
      </c>
    </row>
    <row r="216" spans="1:65" s="13" customFormat="1" ht="11.25">
      <c r="B216" s="198"/>
      <c r="C216" s="199"/>
      <c r="D216" s="193" t="s">
        <v>171</v>
      </c>
      <c r="E216" s="200" t="s">
        <v>79</v>
      </c>
      <c r="F216" s="201" t="s">
        <v>1141</v>
      </c>
      <c r="G216" s="199"/>
      <c r="H216" s="202">
        <v>16</v>
      </c>
      <c r="I216" s="203"/>
      <c r="J216" s="199"/>
      <c r="K216" s="199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171</v>
      </c>
      <c r="AU216" s="208" t="s">
        <v>91</v>
      </c>
      <c r="AV216" s="13" t="s">
        <v>91</v>
      </c>
      <c r="AW216" s="13" t="s">
        <v>42</v>
      </c>
      <c r="AX216" s="13" t="s">
        <v>81</v>
      </c>
      <c r="AY216" s="208" t="s">
        <v>159</v>
      </c>
    </row>
    <row r="217" spans="1:65" s="13" customFormat="1" ht="11.25">
      <c r="B217" s="198"/>
      <c r="C217" s="199"/>
      <c r="D217" s="193" t="s">
        <v>171</v>
      </c>
      <c r="E217" s="200" t="s">
        <v>79</v>
      </c>
      <c r="F217" s="201" t="s">
        <v>1142</v>
      </c>
      <c r="G217" s="199"/>
      <c r="H217" s="202">
        <v>11</v>
      </c>
      <c r="I217" s="203"/>
      <c r="J217" s="199"/>
      <c r="K217" s="199"/>
      <c r="L217" s="204"/>
      <c r="M217" s="205"/>
      <c r="N217" s="206"/>
      <c r="O217" s="206"/>
      <c r="P217" s="206"/>
      <c r="Q217" s="206"/>
      <c r="R217" s="206"/>
      <c r="S217" s="206"/>
      <c r="T217" s="207"/>
      <c r="AT217" s="208" t="s">
        <v>171</v>
      </c>
      <c r="AU217" s="208" t="s">
        <v>91</v>
      </c>
      <c r="AV217" s="13" t="s">
        <v>91</v>
      </c>
      <c r="AW217" s="13" t="s">
        <v>42</v>
      </c>
      <c r="AX217" s="13" t="s">
        <v>81</v>
      </c>
      <c r="AY217" s="208" t="s">
        <v>159</v>
      </c>
    </row>
    <row r="218" spans="1:65" s="13" customFormat="1" ht="11.25">
      <c r="B218" s="198"/>
      <c r="C218" s="199"/>
      <c r="D218" s="193" t="s">
        <v>171</v>
      </c>
      <c r="E218" s="200" t="s">
        <v>79</v>
      </c>
      <c r="F218" s="201" t="s">
        <v>1143</v>
      </c>
      <c r="G218" s="199"/>
      <c r="H218" s="202">
        <v>411</v>
      </c>
      <c r="I218" s="203"/>
      <c r="J218" s="199"/>
      <c r="K218" s="199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171</v>
      </c>
      <c r="AU218" s="208" t="s">
        <v>91</v>
      </c>
      <c r="AV218" s="13" t="s">
        <v>91</v>
      </c>
      <c r="AW218" s="13" t="s">
        <v>42</v>
      </c>
      <c r="AX218" s="13" t="s">
        <v>81</v>
      </c>
      <c r="AY218" s="208" t="s">
        <v>159</v>
      </c>
    </row>
    <row r="219" spans="1:65" s="14" customFormat="1" ht="11.25">
      <c r="B219" s="219"/>
      <c r="C219" s="220"/>
      <c r="D219" s="193" t="s">
        <v>171</v>
      </c>
      <c r="E219" s="221" t="s">
        <v>79</v>
      </c>
      <c r="F219" s="222" t="s">
        <v>272</v>
      </c>
      <c r="G219" s="220"/>
      <c r="H219" s="223">
        <v>616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171</v>
      </c>
      <c r="AU219" s="229" t="s">
        <v>91</v>
      </c>
      <c r="AV219" s="14" t="s">
        <v>165</v>
      </c>
      <c r="AW219" s="14" t="s">
        <v>42</v>
      </c>
      <c r="AX219" s="14" t="s">
        <v>89</v>
      </c>
      <c r="AY219" s="229" t="s">
        <v>159</v>
      </c>
    </row>
    <row r="220" spans="1:65" s="2" customFormat="1" ht="14.45" customHeight="1">
      <c r="A220" s="35"/>
      <c r="B220" s="36"/>
      <c r="C220" s="209" t="s">
        <v>273</v>
      </c>
      <c r="D220" s="209" t="s">
        <v>185</v>
      </c>
      <c r="E220" s="210" t="s">
        <v>1144</v>
      </c>
      <c r="F220" s="211" t="s">
        <v>1145</v>
      </c>
      <c r="G220" s="212" t="s">
        <v>488</v>
      </c>
      <c r="H220" s="213">
        <v>12</v>
      </c>
      <c r="I220" s="214"/>
      <c r="J220" s="215">
        <f>ROUND(I220*H220,2)</f>
        <v>0</v>
      </c>
      <c r="K220" s="211" t="s">
        <v>79</v>
      </c>
      <c r="L220" s="216"/>
      <c r="M220" s="217" t="s">
        <v>79</v>
      </c>
      <c r="N220" s="218" t="s">
        <v>51</v>
      </c>
      <c r="O220" s="65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1" t="s">
        <v>189</v>
      </c>
      <c r="AT220" s="191" t="s">
        <v>185</v>
      </c>
      <c r="AU220" s="191" t="s">
        <v>91</v>
      </c>
      <c r="AY220" s="17" t="s">
        <v>159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7" t="s">
        <v>89</v>
      </c>
      <c r="BK220" s="192">
        <f>ROUND(I220*H220,2)</f>
        <v>0</v>
      </c>
      <c r="BL220" s="17" t="s">
        <v>165</v>
      </c>
      <c r="BM220" s="191" t="s">
        <v>1146</v>
      </c>
    </row>
    <row r="221" spans="1:65" s="13" customFormat="1" ht="11.25">
      <c r="B221" s="198"/>
      <c r="C221" s="199"/>
      <c r="D221" s="193" t="s">
        <v>171</v>
      </c>
      <c r="E221" s="200" t="s">
        <v>79</v>
      </c>
      <c r="F221" s="201" t="s">
        <v>1147</v>
      </c>
      <c r="G221" s="199"/>
      <c r="H221" s="202">
        <v>12</v>
      </c>
      <c r="I221" s="203"/>
      <c r="J221" s="199"/>
      <c r="K221" s="199"/>
      <c r="L221" s="204"/>
      <c r="M221" s="248"/>
      <c r="N221" s="249"/>
      <c r="O221" s="249"/>
      <c r="P221" s="249"/>
      <c r="Q221" s="249"/>
      <c r="R221" s="249"/>
      <c r="S221" s="249"/>
      <c r="T221" s="250"/>
      <c r="AT221" s="208" t="s">
        <v>171</v>
      </c>
      <c r="AU221" s="208" t="s">
        <v>91</v>
      </c>
      <c r="AV221" s="13" t="s">
        <v>91</v>
      </c>
      <c r="AW221" s="13" t="s">
        <v>42</v>
      </c>
      <c r="AX221" s="13" t="s">
        <v>89</v>
      </c>
      <c r="AY221" s="208" t="s">
        <v>159</v>
      </c>
    </row>
    <row r="222" spans="1:65" s="2" customFormat="1" ht="6.95" customHeight="1">
      <c r="A222" s="35"/>
      <c r="B222" s="48"/>
      <c r="C222" s="49"/>
      <c r="D222" s="49"/>
      <c r="E222" s="49"/>
      <c r="F222" s="49"/>
      <c r="G222" s="49"/>
      <c r="H222" s="49"/>
      <c r="I222" s="49"/>
      <c r="J222" s="49"/>
      <c r="K222" s="49"/>
      <c r="L222" s="40"/>
      <c r="M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</row>
  </sheetData>
  <sheetProtection algorithmName="SHA-512" hashValue="i2BLancsrzq/nT5A6n8wpdIorPIgwIyUNTvZB8Yhr4eNk/0ZXJyioBVgU7iP2cy/kHMbA8qWRzqC/Mt4J85RxA==" saltValue="D8+aUw5YjT7uXdRJ9yuF1Z9EHXp96ZmVFShRoSEvdNESreij0GRMwgKizdDf2xbnQPa/k3dtDQ2gUP6dc9IYwg==" spinCount="100000" sheet="1" objects="1" scenarios="1" formatColumns="0" formatRows="0" autoFilter="0"/>
  <autoFilter ref="C80:K221" xr:uid="{00000000-0009-0000-0000-000005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1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109</v>
      </c>
      <c r="AZ2" s="109" t="s">
        <v>1148</v>
      </c>
      <c r="BA2" s="109" t="s">
        <v>1149</v>
      </c>
      <c r="BB2" s="109" t="s">
        <v>118</v>
      </c>
      <c r="BC2" s="109" t="s">
        <v>1150</v>
      </c>
      <c r="BD2" s="109" t="s">
        <v>91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5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4" t="s">
        <v>16</v>
      </c>
      <c r="L6" s="20"/>
    </row>
    <row r="7" spans="1:5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56" s="1" customFormat="1" ht="12" customHeight="1">
      <c r="B8" s="20"/>
      <c r="D8" s="114" t="s">
        <v>130</v>
      </c>
      <c r="L8" s="20"/>
    </row>
    <row r="9" spans="1:56" s="2" customFormat="1" ht="16.5" customHeight="1">
      <c r="A9" s="35"/>
      <c r="B9" s="40"/>
      <c r="C9" s="35"/>
      <c r="D9" s="35"/>
      <c r="E9" s="309" t="s">
        <v>1008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2" customHeight="1">
      <c r="A10" s="35"/>
      <c r="B10" s="40"/>
      <c r="C10" s="35"/>
      <c r="D10" s="114" t="s">
        <v>1151</v>
      </c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6.5" customHeight="1">
      <c r="A11" s="35"/>
      <c r="B11" s="40"/>
      <c r="C11" s="35"/>
      <c r="D11" s="35"/>
      <c r="E11" s="311" t="s">
        <v>1152</v>
      </c>
      <c r="F11" s="312"/>
      <c r="G11" s="312"/>
      <c r="H11" s="312"/>
      <c r="I11" s="35"/>
      <c r="J11" s="35"/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2" customHeight="1">
      <c r="A13" s="35"/>
      <c r="B13" s="40"/>
      <c r="C13" s="35"/>
      <c r="D13" s="114" t="s">
        <v>18</v>
      </c>
      <c r="E13" s="35"/>
      <c r="F13" s="104" t="s">
        <v>19</v>
      </c>
      <c r="G13" s="35"/>
      <c r="H13" s="35"/>
      <c r="I13" s="114" t="s">
        <v>20</v>
      </c>
      <c r="J13" s="104" t="s">
        <v>79</v>
      </c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4" t="s">
        <v>22</v>
      </c>
      <c r="E14" s="35"/>
      <c r="F14" s="104" t="s">
        <v>23</v>
      </c>
      <c r="G14" s="35"/>
      <c r="H14" s="35"/>
      <c r="I14" s="114" t="s">
        <v>24</v>
      </c>
      <c r="J14" s="116" t="str">
        <f>'Rekapitulace stavby'!AN8</f>
        <v>10. 12. 2020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12" customHeight="1">
      <c r="A16" s="35"/>
      <c r="B16" s="40"/>
      <c r="C16" s="35"/>
      <c r="D16" s="114" t="s">
        <v>30</v>
      </c>
      <c r="E16" s="35"/>
      <c r="F16" s="35"/>
      <c r="G16" s="35"/>
      <c r="H16" s="35"/>
      <c r="I16" s="114" t="s">
        <v>31</v>
      </c>
      <c r="J16" s="104" t="s">
        <v>32</v>
      </c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33</v>
      </c>
      <c r="F17" s="35"/>
      <c r="G17" s="35"/>
      <c r="H17" s="35"/>
      <c r="I17" s="114" t="s">
        <v>34</v>
      </c>
      <c r="J17" s="104" t="s">
        <v>35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4" t="s">
        <v>36</v>
      </c>
      <c r="E19" s="35"/>
      <c r="F19" s="35"/>
      <c r="G19" s="35"/>
      <c r="H19" s="35"/>
      <c r="I19" s="114" t="s">
        <v>31</v>
      </c>
      <c r="J19" s="30" t="str">
        <f>'Rekapitulace stavby'!AN13</f>
        <v>Vyplň údaj</v>
      </c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3" t="str">
        <f>'Rekapitulace stavby'!E14</f>
        <v>Vyplň údaj</v>
      </c>
      <c r="F20" s="314"/>
      <c r="G20" s="314"/>
      <c r="H20" s="314"/>
      <c r="I20" s="114" t="s">
        <v>34</v>
      </c>
      <c r="J20" s="30" t="str">
        <f>'Rekapitulace stavby'!AN14</f>
        <v>Vyplň údaj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4" t="s">
        <v>38</v>
      </c>
      <c r="E22" s="35"/>
      <c r="F22" s="35"/>
      <c r="G22" s="35"/>
      <c r="H22" s="35"/>
      <c r="I22" s="114" t="s">
        <v>31</v>
      </c>
      <c r="J22" s="104" t="s">
        <v>39</v>
      </c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40</v>
      </c>
      <c r="F23" s="35"/>
      <c r="G23" s="35"/>
      <c r="H23" s="35"/>
      <c r="I23" s="114" t="s">
        <v>34</v>
      </c>
      <c r="J23" s="104" t="s">
        <v>41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4" t="s">
        <v>43</v>
      </c>
      <c r="E25" s="35"/>
      <c r="F25" s="35"/>
      <c r="G25" s="35"/>
      <c r="H25" s="35"/>
      <c r="I25" s="114" t="s">
        <v>31</v>
      </c>
      <c r="J25" s="104" t="s">
        <v>39</v>
      </c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40</v>
      </c>
      <c r="F26" s="35"/>
      <c r="G26" s="35"/>
      <c r="H26" s="35"/>
      <c r="I26" s="114" t="s">
        <v>34</v>
      </c>
      <c r="J26" s="104" t="s">
        <v>41</v>
      </c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0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4" t="s">
        <v>44</v>
      </c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7"/>
      <c r="B29" s="118"/>
      <c r="C29" s="117"/>
      <c r="D29" s="117"/>
      <c r="E29" s="315" t="s">
        <v>79</v>
      </c>
      <c r="F29" s="315"/>
      <c r="G29" s="315"/>
      <c r="H29" s="315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1" t="s">
        <v>46</v>
      </c>
      <c r="E32" s="35"/>
      <c r="F32" s="35"/>
      <c r="G32" s="35"/>
      <c r="H32" s="35"/>
      <c r="I32" s="35"/>
      <c r="J32" s="122">
        <f>ROUND(J89, 2)</f>
        <v>0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0"/>
      <c r="E33" s="120"/>
      <c r="F33" s="120"/>
      <c r="G33" s="120"/>
      <c r="H33" s="120"/>
      <c r="I33" s="120"/>
      <c r="J33" s="120"/>
      <c r="K33" s="120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3" t="s">
        <v>48</v>
      </c>
      <c r="G34" s="35"/>
      <c r="H34" s="35"/>
      <c r="I34" s="123" t="s">
        <v>47</v>
      </c>
      <c r="J34" s="123" t="s">
        <v>49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4" t="s">
        <v>50</v>
      </c>
      <c r="E35" s="114" t="s">
        <v>51</v>
      </c>
      <c r="F35" s="125">
        <f>ROUND((SUM(BE89:BE109)),  2)</f>
        <v>0</v>
      </c>
      <c r="G35" s="35"/>
      <c r="H35" s="35"/>
      <c r="I35" s="126">
        <v>0.21</v>
      </c>
      <c r="J35" s="125">
        <f>ROUND(((SUM(BE89:BE109))*I35),  2)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4" t="s">
        <v>52</v>
      </c>
      <c r="F36" s="125">
        <f>ROUND((SUM(BF89:BF109)),  2)</f>
        <v>0</v>
      </c>
      <c r="G36" s="35"/>
      <c r="H36" s="35"/>
      <c r="I36" s="126">
        <v>0.15</v>
      </c>
      <c r="J36" s="125">
        <f>ROUND(((SUM(BF89:BF109))*I36),  2)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53</v>
      </c>
      <c r="F37" s="125">
        <f>ROUND((SUM(BG89:BG109)),  2)</f>
        <v>0</v>
      </c>
      <c r="G37" s="35"/>
      <c r="H37" s="35"/>
      <c r="I37" s="126">
        <v>0.21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4" t="s">
        <v>54</v>
      </c>
      <c r="F38" s="125">
        <f>ROUND((SUM(BH89:BH109)),  2)</f>
        <v>0</v>
      </c>
      <c r="G38" s="35"/>
      <c r="H38" s="35"/>
      <c r="I38" s="126">
        <v>0.15</v>
      </c>
      <c r="J38" s="125">
        <f>0</f>
        <v>0</v>
      </c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4" t="s">
        <v>55</v>
      </c>
      <c r="F39" s="125">
        <f>ROUND((SUM(BI89:BI109)),  2)</f>
        <v>0</v>
      </c>
      <c r="G39" s="35"/>
      <c r="H39" s="35"/>
      <c r="I39" s="126">
        <v>0</v>
      </c>
      <c r="J39" s="125">
        <f>0</f>
        <v>0</v>
      </c>
      <c r="K39" s="35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7"/>
      <c r="D41" s="128" t="s">
        <v>56</v>
      </c>
      <c r="E41" s="129"/>
      <c r="F41" s="129"/>
      <c r="G41" s="130" t="s">
        <v>57</v>
      </c>
      <c r="H41" s="131" t="s">
        <v>58</v>
      </c>
      <c r="I41" s="129"/>
      <c r="J41" s="132">
        <f>SUM(J32:J39)</f>
        <v>0</v>
      </c>
      <c r="K41" s="133"/>
      <c r="L41" s="11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3" t="s">
        <v>132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16" t="str">
        <f>E7</f>
        <v>II/611 x II/329 Poděbrady – Přední Lhota, okružní křižovatka_PD</v>
      </c>
      <c r="F50" s="317"/>
      <c r="G50" s="317"/>
      <c r="H50" s="317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130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16" t="s">
        <v>1008</v>
      </c>
      <c r="F52" s="318"/>
      <c r="G52" s="318"/>
      <c r="H52" s="318"/>
      <c r="I52" s="37"/>
      <c r="J52" s="37"/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1151</v>
      </c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265" t="str">
        <f>E11</f>
        <v>A.5.2.1 - Oprava objízdných tras</v>
      </c>
      <c r="F54" s="318"/>
      <c r="G54" s="318"/>
      <c r="H54" s="318"/>
      <c r="I54" s="37"/>
      <c r="J54" s="37"/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22</v>
      </c>
      <c r="D56" s="37"/>
      <c r="E56" s="37"/>
      <c r="F56" s="27" t="str">
        <f>F14</f>
        <v>Poděbrady – Přední Lhota</v>
      </c>
      <c r="G56" s="37"/>
      <c r="H56" s="37"/>
      <c r="I56" s="29" t="s">
        <v>24</v>
      </c>
      <c r="J56" s="60" t="str">
        <f>IF(J14="","",J14)</f>
        <v>10. 12. 2020</v>
      </c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29" t="s">
        <v>30</v>
      </c>
      <c r="D58" s="37"/>
      <c r="E58" s="37"/>
      <c r="F58" s="27" t="str">
        <f>E17</f>
        <v>Středočeský kraj</v>
      </c>
      <c r="G58" s="37"/>
      <c r="H58" s="37"/>
      <c r="I58" s="29" t="s">
        <v>38</v>
      </c>
      <c r="J58" s="33" t="str">
        <f>E23</f>
        <v>METROPROJEKT Praha a.s.</v>
      </c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43</v>
      </c>
      <c r="J59" s="33" t="str">
        <f>E26</f>
        <v>METROPROJEKT Praha a.s.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8" t="s">
        <v>133</v>
      </c>
      <c r="D61" s="139"/>
      <c r="E61" s="139"/>
      <c r="F61" s="139"/>
      <c r="G61" s="139"/>
      <c r="H61" s="139"/>
      <c r="I61" s="139"/>
      <c r="J61" s="140" t="s">
        <v>134</v>
      </c>
      <c r="K61" s="139"/>
      <c r="L61" s="11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1" t="s">
        <v>78</v>
      </c>
      <c r="D63" s="37"/>
      <c r="E63" s="37"/>
      <c r="F63" s="37"/>
      <c r="G63" s="37"/>
      <c r="H63" s="37"/>
      <c r="I63" s="37"/>
      <c r="J63" s="78">
        <f>J89</f>
        <v>0</v>
      </c>
      <c r="K63" s="37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135</v>
      </c>
    </row>
    <row r="64" spans="1:47" s="9" customFormat="1" ht="24.95" customHeight="1">
      <c r="B64" s="142"/>
      <c r="C64" s="143"/>
      <c r="D64" s="144" t="s">
        <v>136</v>
      </c>
      <c r="E64" s="145"/>
      <c r="F64" s="145"/>
      <c r="G64" s="145"/>
      <c r="H64" s="145"/>
      <c r="I64" s="145"/>
      <c r="J64" s="146">
        <f>J90</f>
        <v>0</v>
      </c>
      <c r="K64" s="143"/>
      <c r="L64" s="147"/>
    </row>
    <row r="65" spans="1:31" s="10" customFormat="1" ht="19.899999999999999" customHeight="1">
      <c r="B65" s="148"/>
      <c r="C65" s="98"/>
      <c r="D65" s="149" t="s">
        <v>137</v>
      </c>
      <c r="E65" s="150"/>
      <c r="F65" s="150"/>
      <c r="G65" s="150"/>
      <c r="H65" s="150"/>
      <c r="I65" s="150"/>
      <c r="J65" s="151">
        <f>J91</f>
        <v>0</v>
      </c>
      <c r="K65" s="98"/>
      <c r="L65" s="152"/>
    </row>
    <row r="66" spans="1:31" s="10" customFormat="1" ht="19.899999999999999" customHeight="1">
      <c r="B66" s="148"/>
      <c r="C66" s="98"/>
      <c r="D66" s="149" t="s">
        <v>140</v>
      </c>
      <c r="E66" s="150"/>
      <c r="F66" s="150"/>
      <c r="G66" s="150"/>
      <c r="H66" s="150"/>
      <c r="I66" s="150"/>
      <c r="J66" s="151">
        <f>J95</f>
        <v>0</v>
      </c>
      <c r="K66" s="98"/>
      <c r="L66" s="152"/>
    </row>
    <row r="67" spans="1:31" s="10" customFormat="1" ht="19.899999999999999" customHeight="1">
      <c r="B67" s="148"/>
      <c r="C67" s="98"/>
      <c r="D67" s="149" t="s">
        <v>142</v>
      </c>
      <c r="E67" s="150"/>
      <c r="F67" s="150"/>
      <c r="G67" s="150"/>
      <c r="H67" s="150"/>
      <c r="I67" s="150"/>
      <c r="J67" s="151">
        <f>J103</f>
        <v>0</v>
      </c>
      <c r="K67" s="98"/>
      <c r="L67" s="152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3" t="s">
        <v>144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29" t="s">
        <v>16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16" t="str">
        <f>E7</f>
        <v>II/611 x II/329 Poděbrady – Přední Lhota, okružní křižovatka_PD</v>
      </c>
      <c r="F77" s="317"/>
      <c r="G77" s="317"/>
      <c r="H77" s="317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1" customFormat="1" ht="12" customHeight="1">
      <c r="B78" s="21"/>
      <c r="C78" s="29" t="s">
        <v>130</v>
      </c>
      <c r="D78" s="22"/>
      <c r="E78" s="22"/>
      <c r="F78" s="22"/>
      <c r="G78" s="22"/>
      <c r="H78" s="22"/>
      <c r="I78" s="22"/>
      <c r="J78" s="22"/>
      <c r="K78" s="22"/>
      <c r="L78" s="20"/>
    </row>
    <row r="79" spans="1:31" s="2" customFormat="1" ht="16.5" customHeight="1">
      <c r="A79" s="35"/>
      <c r="B79" s="36"/>
      <c r="C79" s="37"/>
      <c r="D79" s="37"/>
      <c r="E79" s="316" t="s">
        <v>1008</v>
      </c>
      <c r="F79" s="318"/>
      <c r="G79" s="318"/>
      <c r="H79" s="318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29" t="s">
        <v>1151</v>
      </c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265" t="str">
        <f>E11</f>
        <v>A.5.2.1 - Oprava objízdných tras</v>
      </c>
      <c r="F81" s="318"/>
      <c r="G81" s="318"/>
      <c r="H81" s="318"/>
      <c r="I81" s="37"/>
      <c r="J81" s="37"/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29" t="s">
        <v>22</v>
      </c>
      <c r="D83" s="37"/>
      <c r="E83" s="37"/>
      <c r="F83" s="27" t="str">
        <f>F14</f>
        <v>Poděbrady – Přední Lhota</v>
      </c>
      <c r="G83" s="37"/>
      <c r="H83" s="37"/>
      <c r="I83" s="29" t="s">
        <v>24</v>
      </c>
      <c r="J83" s="60" t="str">
        <f>IF(J14="","",J14)</f>
        <v>10. 12. 2020</v>
      </c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29" t="s">
        <v>30</v>
      </c>
      <c r="D85" s="37"/>
      <c r="E85" s="37"/>
      <c r="F85" s="27" t="str">
        <f>E17</f>
        <v>Středočeský kraj</v>
      </c>
      <c r="G85" s="37"/>
      <c r="H85" s="37"/>
      <c r="I85" s="29" t="s">
        <v>38</v>
      </c>
      <c r="J85" s="33" t="str">
        <f>E23</f>
        <v>METROPROJEKT Praha a.s.</v>
      </c>
      <c r="K85" s="37"/>
      <c r="L85" s="11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25.7" customHeight="1">
      <c r="A86" s="35"/>
      <c r="B86" s="36"/>
      <c r="C86" s="29" t="s">
        <v>36</v>
      </c>
      <c r="D86" s="37"/>
      <c r="E86" s="37"/>
      <c r="F86" s="27" t="str">
        <f>IF(E20="","",E20)</f>
        <v>Vyplň údaj</v>
      </c>
      <c r="G86" s="37"/>
      <c r="H86" s="37"/>
      <c r="I86" s="29" t="s">
        <v>43</v>
      </c>
      <c r="J86" s="33" t="str">
        <f>E26</f>
        <v>METROPROJEKT Praha a.s.</v>
      </c>
      <c r="K86" s="37"/>
      <c r="L86" s="11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1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53"/>
      <c r="B88" s="154"/>
      <c r="C88" s="155" t="s">
        <v>145</v>
      </c>
      <c r="D88" s="156" t="s">
        <v>65</v>
      </c>
      <c r="E88" s="156" t="s">
        <v>61</v>
      </c>
      <c r="F88" s="156" t="s">
        <v>62</v>
      </c>
      <c r="G88" s="156" t="s">
        <v>146</v>
      </c>
      <c r="H88" s="156" t="s">
        <v>147</v>
      </c>
      <c r="I88" s="156" t="s">
        <v>148</v>
      </c>
      <c r="J88" s="156" t="s">
        <v>134</v>
      </c>
      <c r="K88" s="157" t="s">
        <v>149</v>
      </c>
      <c r="L88" s="158"/>
      <c r="M88" s="69" t="s">
        <v>79</v>
      </c>
      <c r="N88" s="70" t="s">
        <v>50</v>
      </c>
      <c r="O88" s="70" t="s">
        <v>150</v>
      </c>
      <c r="P88" s="70" t="s">
        <v>151</v>
      </c>
      <c r="Q88" s="70" t="s">
        <v>152</v>
      </c>
      <c r="R88" s="70" t="s">
        <v>153</v>
      </c>
      <c r="S88" s="70" t="s">
        <v>154</v>
      </c>
      <c r="T88" s="71" t="s">
        <v>155</v>
      </c>
      <c r="U88" s="153"/>
      <c r="V88" s="153"/>
      <c r="W88" s="153"/>
      <c r="X88" s="153"/>
      <c r="Y88" s="153"/>
      <c r="Z88" s="153"/>
      <c r="AA88" s="153"/>
      <c r="AB88" s="153"/>
      <c r="AC88" s="153"/>
      <c r="AD88" s="153"/>
      <c r="AE88" s="153"/>
    </row>
    <row r="89" spans="1:65" s="2" customFormat="1" ht="22.9" customHeight="1">
      <c r="A89" s="35"/>
      <c r="B89" s="36"/>
      <c r="C89" s="76" t="s">
        <v>156</v>
      </c>
      <c r="D89" s="37"/>
      <c r="E89" s="37"/>
      <c r="F89" s="37"/>
      <c r="G89" s="37"/>
      <c r="H89" s="37"/>
      <c r="I89" s="37"/>
      <c r="J89" s="159">
        <f>BK89</f>
        <v>0</v>
      </c>
      <c r="K89" s="37"/>
      <c r="L89" s="40"/>
      <c r="M89" s="72"/>
      <c r="N89" s="160"/>
      <c r="O89" s="73"/>
      <c r="P89" s="161">
        <f>P90</f>
        <v>0</v>
      </c>
      <c r="Q89" s="73"/>
      <c r="R89" s="161">
        <f>R90</f>
        <v>0.10350000000000001</v>
      </c>
      <c r="S89" s="73"/>
      <c r="T89" s="162">
        <f>T90</f>
        <v>147.20000000000002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7" t="s">
        <v>80</v>
      </c>
      <c r="AU89" s="17" t="s">
        <v>135</v>
      </c>
      <c r="BK89" s="163">
        <f>BK90</f>
        <v>0</v>
      </c>
    </row>
    <row r="90" spans="1:65" s="12" customFormat="1" ht="25.9" customHeight="1">
      <c r="B90" s="164"/>
      <c r="C90" s="165"/>
      <c r="D90" s="166" t="s">
        <v>80</v>
      </c>
      <c r="E90" s="167" t="s">
        <v>157</v>
      </c>
      <c r="F90" s="167" t="s">
        <v>158</v>
      </c>
      <c r="G90" s="165"/>
      <c r="H90" s="165"/>
      <c r="I90" s="168"/>
      <c r="J90" s="169">
        <f>BK90</f>
        <v>0</v>
      </c>
      <c r="K90" s="165"/>
      <c r="L90" s="170"/>
      <c r="M90" s="171"/>
      <c r="N90" s="172"/>
      <c r="O90" s="172"/>
      <c r="P90" s="173">
        <f>P91+P95+P103</f>
        <v>0</v>
      </c>
      <c r="Q90" s="172"/>
      <c r="R90" s="173">
        <f>R91+R95+R103</f>
        <v>0.10350000000000001</v>
      </c>
      <c r="S90" s="172"/>
      <c r="T90" s="174">
        <f>T91+T95+T103</f>
        <v>147.20000000000002</v>
      </c>
      <c r="AR90" s="175" t="s">
        <v>89</v>
      </c>
      <c r="AT90" s="176" t="s">
        <v>80</v>
      </c>
      <c r="AU90" s="176" t="s">
        <v>81</v>
      </c>
      <c r="AY90" s="175" t="s">
        <v>159</v>
      </c>
      <c r="BK90" s="177">
        <f>BK91+BK95+BK103</f>
        <v>0</v>
      </c>
    </row>
    <row r="91" spans="1:65" s="12" customFormat="1" ht="22.9" customHeight="1">
      <c r="B91" s="164"/>
      <c r="C91" s="165"/>
      <c r="D91" s="166" t="s">
        <v>80</v>
      </c>
      <c r="E91" s="178" t="s">
        <v>89</v>
      </c>
      <c r="F91" s="178" t="s">
        <v>160</v>
      </c>
      <c r="G91" s="165"/>
      <c r="H91" s="165"/>
      <c r="I91" s="168"/>
      <c r="J91" s="179">
        <f>BK91</f>
        <v>0</v>
      </c>
      <c r="K91" s="165"/>
      <c r="L91" s="170"/>
      <c r="M91" s="171"/>
      <c r="N91" s="172"/>
      <c r="O91" s="172"/>
      <c r="P91" s="173">
        <f>SUM(P92:P94)</f>
        <v>0</v>
      </c>
      <c r="Q91" s="172"/>
      <c r="R91" s="173">
        <f>SUM(R92:R94)</f>
        <v>0.10350000000000001</v>
      </c>
      <c r="S91" s="172"/>
      <c r="T91" s="174">
        <f>SUM(T92:T94)</f>
        <v>147.20000000000002</v>
      </c>
      <c r="AR91" s="175" t="s">
        <v>89</v>
      </c>
      <c r="AT91" s="176" t="s">
        <v>80</v>
      </c>
      <c r="AU91" s="176" t="s">
        <v>89</v>
      </c>
      <c r="AY91" s="175" t="s">
        <v>159</v>
      </c>
      <c r="BK91" s="177">
        <f>SUM(BK92:BK94)</f>
        <v>0</v>
      </c>
    </row>
    <row r="92" spans="1:65" s="2" customFormat="1" ht="24.2" customHeight="1">
      <c r="A92" s="35"/>
      <c r="B92" s="36"/>
      <c r="C92" s="180" t="s">
        <v>89</v>
      </c>
      <c r="D92" s="180" t="s">
        <v>161</v>
      </c>
      <c r="E92" s="181" t="s">
        <v>1153</v>
      </c>
      <c r="F92" s="182" t="s">
        <v>1154</v>
      </c>
      <c r="G92" s="183" t="s">
        <v>118</v>
      </c>
      <c r="H92" s="184">
        <v>1150</v>
      </c>
      <c r="I92" s="185"/>
      <c r="J92" s="186">
        <f>ROUND(I92*H92,2)</f>
        <v>0</v>
      </c>
      <c r="K92" s="182" t="s">
        <v>1155</v>
      </c>
      <c r="L92" s="40"/>
      <c r="M92" s="187" t="s">
        <v>79</v>
      </c>
      <c r="N92" s="188" t="s">
        <v>51</v>
      </c>
      <c r="O92" s="65"/>
      <c r="P92" s="189">
        <f>O92*H92</f>
        <v>0</v>
      </c>
      <c r="Q92" s="189">
        <v>9.0000000000000006E-5</v>
      </c>
      <c r="R92" s="189">
        <f>Q92*H92</f>
        <v>0.10350000000000001</v>
      </c>
      <c r="S92" s="189">
        <v>0.128</v>
      </c>
      <c r="T92" s="190">
        <f>S92*H92</f>
        <v>147.20000000000002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1" t="s">
        <v>165</v>
      </c>
      <c r="AT92" s="191" t="s">
        <v>161</v>
      </c>
      <c r="AU92" s="191" t="s">
        <v>91</v>
      </c>
      <c r="AY92" s="17" t="s">
        <v>159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7" t="s">
        <v>89</v>
      </c>
      <c r="BK92" s="192">
        <f>ROUND(I92*H92,2)</f>
        <v>0</v>
      </c>
      <c r="BL92" s="17" t="s">
        <v>165</v>
      </c>
      <c r="BM92" s="191" t="s">
        <v>1156</v>
      </c>
    </row>
    <row r="93" spans="1:65" s="2" customFormat="1" ht="195">
      <c r="A93" s="35"/>
      <c r="B93" s="36"/>
      <c r="C93" s="37"/>
      <c r="D93" s="193" t="s">
        <v>167</v>
      </c>
      <c r="E93" s="37"/>
      <c r="F93" s="194" t="s">
        <v>176</v>
      </c>
      <c r="G93" s="37"/>
      <c r="H93" s="37"/>
      <c r="I93" s="195"/>
      <c r="J93" s="37"/>
      <c r="K93" s="37"/>
      <c r="L93" s="40"/>
      <c r="M93" s="196"/>
      <c r="N93" s="197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7" t="s">
        <v>167</v>
      </c>
      <c r="AU93" s="17" t="s">
        <v>91</v>
      </c>
    </row>
    <row r="94" spans="1:65" s="13" customFormat="1" ht="11.25">
      <c r="B94" s="198"/>
      <c r="C94" s="199"/>
      <c r="D94" s="193" t="s">
        <v>171</v>
      </c>
      <c r="E94" s="200" t="s">
        <v>1148</v>
      </c>
      <c r="F94" s="201" t="s">
        <v>1157</v>
      </c>
      <c r="G94" s="199"/>
      <c r="H94" s="202">
        <v>1150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171</v>
      </c>
      <c r="AU94" s="208" t="s">
        <v>91</v>
      </c>
      <c r="AV94" s="13" t="s">
        <v>91</v>
      </c>
      <c r="AW94" s="13" t="s">
        <v>42</v>
      </c>
      <c r="AX94" s="13" t="s">
        <v>89</v>
      </c>
      <c r="AY94" s="208" t="s">
        <v>159</v>
      </c>
    </row>
    <row r="95" spans="1:65" s="12" customFormat="1" ht="22.9" customHeight="1">
      <c r="B95" s="164"/>
      <c r="C95" s="165"/>
      <c r="D95" s="166" t="s">
        <v>80</v>
      </c>
      <c r="E95" s="178" t="s">
        <v>192</v>
      </c>
      <c r="F95" s="178" t="s">
        <v>370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SUM(P96:P102)</f>
        <v>0</v>
      </c>
      <c r="Q95" s="172"/>
      <c r="R95" s="173">
        <f>SUM(R96:R102)</f>
        <v>0</v>
      </c>
      <c r="S95" s="172"/>
      <c r="T95" s="174">
        <f>SUM(T96:T102)</f>
        <v>0</v>
      </c>
      <c r="AR95" s="175" t="s">
        <v>89</v>
      </c>
      <c r="AT95" s="176" t="s">
        <v>80</v>
      </c>
      <c r="AU95" s="176" t="s">
        <v>89</v>
      </c>
      <c r="AY95" s="175" t="s">
        <v>159</v>
      </c>
      <c r="BK95" s="177">
        <f>SUM(BK96:BK102)</f>
        <v>0</v>
      </c>
    </row>
    <row r="96" spans="1:65" s="2" customFormat="1" ht="14.45" customHeight="1">
      <c r="A96" s="35"/>
      <c r="B96" s="36"/>
      <c r="C96" s="180" t="s">
        <v>91</v>
      </c>
      <c r="D96" s="180" t="s">
        <v>161</v>
      </c>
      <c r="E96" s="181" t="s">
        <v>1158</v>
      </c>
      <c r="F96" s="182" t="s">
        <v>1159</v>
      </c>
      <c r="G96" s="183" t="s">
        <v>118</v>
      </c>
      <c r="H96" s="184">
        <v>1150</v>
      </c>
      <c r="I96" s="185"/>
      <c r="J96" s="186">
        <f>ROUND(I96*H96,2)</f>
        <v>0</v>
      </c>
      <c r="K96" s="182" t="s">
        <v>1155</v>
      </c>
      <c r="L96" s="40"/>
      <c r="M96" s="187" t="s">
        <v>79</v>
      </c>
      <c r="N96" s="188" t="s">
        <v>51</v>
      </c>
      <c r="O96" s="65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165</v>
      </c>
      <c r="AT96" s="191" t="s">
        <v>161</v>
      </c>
      <c r="AU96" s="191" t="s">
        <v>91</v>
      </c>
      <c r="AY96" s="17" t="s">
        <v>159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7" t="s">
        <v>89</v>
      </c>
      <c r="BK96" s="192">
        <f>ROUND(I96*H96,2)</f>
        <v>0</v>
      </c>
      <c r="BL96" s="17" t="s">
        <v>165</v>
      </c>
      <c r="BM96" s="191" t="s">
        <v>1160</v>
      </c>
    </row>
    <row r="97" spans="1:65" s="15" customFormat="1" ht="11.25">
      <c r="B97" s="230"/>
      <c r="C97" s="231"/>
      <c r="D97" s="193" t="s">
        <v>171</v>
      </c>
      <c r="E97" s="232" t="s">
        <v>79</v>
      </c>
      <c r="F97" s="233" t="s">
        <v>1161</v>
      </c>
      <c r="G97" s="231"/>
      <c r="H97" s="232" t="s">
        <v>79</v>
      </c>
      <c r="I97" s="234"/>
      <c r="J97" s="231"/>
      <c r="K97" s="231"/>
      <c r="L97" s="235"/>
      <c r="M97" s="236"/>
      <c r="N97" s="237"/>
      <c r="O97" s="237"/>
      <c r="P97" s="237"/>
      <c r="Q97" s="237"/>
      <c r="R97" s="237"/>
      <c r="S97" s="237"/>
      <c r="T97" s="238"/>
      <c r="AT97" s="239" t="s">
        <v>171</v>
      </c>
      <c r="AU97" s="239" t="s">
        <v>91</v>
      </c>
      <c r="AV97" s="15" t="s">
        <v>89</v>
      </c>
      <c r="AW97" s="15" t="s">
        <v>42</v>
      </c>
      <c r="AX97" s="15" t="s">
        <v>81</v>
      </c>
      <c r="AY97" s="239" t="s">
        <v>159</v>
      </c>
    </row>
    <row r="98" spans="1:65" s="13" customFormat="1" ht="11.25">
      <c r="B98" s="198"/>
      <c r="C98" s="199"/>
      <c r="D98" s="193" t="s">
        <v>171</v>
      </c>
      <c r="E98" s="200" t="s">
        <v>79</v>
      </c>
      <c r="F98" s="201" t="s">
        <v>1148</v>
      </c>
      <c r="G98" s="199"/>
      <c r="H98" s="202">
        <v>1150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171</v>
      </c>
      <c r="AU98" s="208" t="s">
        <v>91</v>
      </c>
      <c r="AV98" s="13" t="s">
        <v>91</v>
      </c>
      <c r="AW98" s="13" t="s">
        <v>42</v>
      </c>
      <c r="AX98" s="13" t="s">
        <v>89</v>
      </c>
      <c r="AY98" s="208" t="s">
        <v>159</v>
      </c>
    </row>
    <row r="99" spans="1:65" s="2" customFormat="1" ht="24.2" customHeight="1">
      <c r="A99" s="35"/>
      <c r="B99" s="36"/>
      <c r="C99" s="180" t="s">
        <v>178</v>
      </c>
      <c r="D99" s="180" t="s">
        <v>161</v>
      </c>
      <c r="E99" s="181" t="s">
        <v>1162</v>
      </c>
      <c r="F99" s="182" t="s">
        <v>1163</v>
      </c>
      <c r="G99" s="183" t="s">
        <v>118</v>
      </c>
      <c r="H99" s="184">
        <v>1150</v>
      </c>
      <c r="I99" s="185"/>
      <c r="J99" s="186">
        <f>ROUND(I99*H99,2)</f>
        <v>0</v>
      </c>
      <c r="K99" s="182" t="s">
        <v>1155</v>
      </c>
      <c r="L99" s="40"/>
      <c r="M99" s="187" t="s">
        <v>79</v>
      </c>
      <c r="N99" s="188" t="s">
        <v>51</v>
      </c>
      <c r="O99" s="65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1" t="s">
        <v>165</v>
      </c>
      <c r="AT99" s="191" t="s">
        <v>161</v>
      </c>
      <c r="AU99" s="191" t="s">
        <v>91</v>
      </c>
      <c r="AY99" s="17" t="s">
        <v>159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7" t="s">
        <v>89</v>
      </c>
      <c r="BK99" s="192">
        <f>ROUND(I99*H99,2)</f>
        <v>0</v>
      </c>
      <c r="BL99" s="17" t="s">
        <v>165</v>
      </c>
      <c r="BM99" s="191" t="s">
        <v>1164</v>
      </c>
    </row>
    <row r="100" spans="1:65" s="2" customFormat="1" ht="48.75">
      <c r="A100" s="35"/>
      <c r="B100" s="36"/>
      <c r="C100" s="37"/>
      <c r="D100" s="193" t="s">
        <v>167</v>
      </c>
      <c r="E100" s="37"/>
      <c r="F100" s="194" t="s">
        <v>443</v>
      </c>
      <c r="G100" s="37"/>
      <c r="H100" s="37"/>
      <c r="I100" s="195"/>
      <c r="J100" s="37"/>
      <c r="K100" s="37"/>
      <c r="L100" s="40"/>
      <c r="M100" s="196"/>
      <c r="N100" s="197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7" t="s">
        <v>167</v>
      </c>
      <c r="AU100" s="17" t="s">
        <v>91</v>
      </c>
    </row>
    <row r="101" spans="1:65" s="15" customFormat="1" ht="11.25">
      <c r="B101" s="230"/>
      <c r="C101" s="231"/>
      <c r="D101" s="193" t="s">
        <v>171</v>
      </c>
      <c r="E101" s="232" t="s">
        <v>79</v>
      </c>
      <c r="F101" s="233" t="s">
        <v>1161</v>
      </c>
      <c r="G101" s="231"/>
      <c r="H101" s="232" t="s">
        <v>79</v>
      </c>
      <c r="I101" s="234"/>
      <c r="J101" s="231"/>
      <c r="K101" s="231"/>
      <c r="L101" s="235"/>
      <c r="M101" s="236"/>
      <c r="N101" s="237"/>
      <c r="O101" s="237"/>
      <c r="P101" s="237"/>
      <c r="Q101" s="237"/>
      <c r="R101" s="237"/>
      <c r="S101" s="237"/>
      <c r="T101" s="238"/>
      <c r="AT101" s="239" t="s">
        <v>171</v>
      </c>
      <c r="AU101" s="239" t="s">
        <v>91</v>
      </c>
      <c r="AV101" s="15" t="s">
        <v>89</v>
      </c>
      <c r="AW101" s="15" t="s">
        <v>42</v>
      </c>
      <c r="AX101" s="15" t="s">
        <v>81</v>
      </c>
      <c r="AY101" s="239" t="s">
        <v>159</v>
      </c>
    </row>
    <row r="102" spans="1:65" s="13" customFormat="1" ht="11.25">
      <c r="B102" s="198"/>
      <c r="C102" s="199"/>
      <c r="D102" s="193" t="s">
        <v>171</v>
      </c>
      <c r="E102" s="200" t="s">
        <v>79</v>
      </c>
      <c r="F102" s="201" t="s">
        <v>1148</v>
      </c>
      <c r="G102" s="199"/>
      <c r="H102" s="202">
        <v>1150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171</v>
      </c>
      <c r="AU102" s="208" t="s">
        <v>91</v>
      </c>
      <c r="AV102" s="13" t="s">
        <v>91</v>
      </c>
      <c r="AW102" s="13" t="s">
        <v>42</v>
      </c>
      <c r="AX102" s="13" t="s">
        <v>89</v>
      </c>
      <c r="AY102" s="208" t="s">
        <v>159</v>
      </c>
    </row>
    <row r="103" spans="1:65" s="12" customFormat="1" ht="22.9" customHeight="1">
      <c r="B103" s="164"/>
      <c r="C103" s="165"/>
      <c r="D103" s="166" t="s">
        <v>80</v>
      </c>
      <c r="E103" s="178" t="s">
        <v>579</v>
      </c>
      <c r="F103" s="178" t="s">
        <v>580</v>
      </c>
      <c r="G103" s="165"/>
      <c r="H103" s="165"/>
      <c r="I103" s="168"/>
      <c r="J103" s="179">
        <f>BK103</f>
        <v>0</v>
      </c>
      <c r="K103" s="165"/>
      <c r="L103" s="170"/>
      <c r="M103" s="171"/>
      <c r="N103" s="172"/>
      <c r="O103" s="172"/>
      <c r="P103" s="173">
        <f>SUM(P104:P109)</f>
        <v>0</v>
      </c>
      <c r="Q103" s="172"/>
      <c r="R103" s="173">
        <f>SUM(R104:R109)</f>
        <v>0</v>
      </c>
      <c r="S103" s="172"/>
      <c r="T103" s="174">
        <f>SUM(T104:T109)</f>
        <v>0</v>
      </c>
      <c r="AR103" s="175" t="s">
        <v>89</v>
      </c>
      <c r="AT103" s="176" t="s">
        <v>80</v>
      </c>
      <c r="AU103" s="176" t="s">
        <v>89</v>
      </c>
      <c r="AY103" s="175" t="s">
        <v>159</v>
      </c>
      <c r="BK103" s="177">
        <f>SUM(BK104:BK109)</f>
        <v>0</v>
      </c>
    </row>
    <row r="104" spans="1:65" s="2" customFormat="1" ht="24.2" customHeight="1">
      <c r="A104" s="35"/>
      <c r="B104" s="36"/>
      <c r="C104" s="180" t="s">
        <v>165</v>
      </c>
      <c r="D104" s="180" t="s">
        <v>161</v>
      </c>
      <c r="E104" s="181" t="s">
        <v>582</v>
      </c>
      <c r="F104" s="182" t="s">
        <v>583</v>
      </c>
      <c r="G104" s="183" t="s">
        <v>188</v>
      </c>
      <c r="H104" s="184">
        <v>147.19999999999999</v>
      </c>
      <c r="I104" s="185"/>
      <c r="J104" s="186">
        <f>ROUND(I104*H104,2)</f>
        <v>0</v>
      </c>
      <c r="K104" s="182" t="s">
        <v>1155</v>
      </c>
      <c r="L104" s="40"/>
      <c r="M104" s="187" t="s">
        <v>79</v>
      </c>
      <c r="N104" s="188" t="s">
        <v>51</v>
      </c>
      <c r="O104" s="65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1" t="s">
        <v>165</v>
      </c>
      <c r="AT104" s="191" t="s">
        <v>161</v>
      </c>
      <c r="AU104" s="191" t="s">
        <v>91</v>
      </c>
      <c r="AY104" s="17" t="s">
        <v>159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7" t="s">
        <v>89</v>
      </c>
      <c r="BK104" s="192">
        <f>ROUND(I104*H104,2)</f>
        <v>0</v>
      </c>
      <c r="BL104" s="17" t="s">
        <v>165</v>
      </c>
      <c r="BM104" s="191" t="s">
        <v>1165</v>
      </c>
    </row>
    <row r="105" spans="1:65" s="2" customFormat="1" ht="78">
      <c r="A105" s="35"/>
      <c r="B105" s="36"/>
      <c r="C105" s="37"/>
      <c r="D105" s="193" t="s">
        <v>167</v>
      </c>
      <c r="E105" s="37"/>
      <c r="F105" s="194" t="s">
        <v>585</v>
      </c>
      <c r="G105" s="37"/>
      <c r="H105" s="37"/>
      <c r="I105" s="195"/>
      <c r="J105" s="37"/>
      <c r="K105" s="37"/>
      <c r="L105" s="40"/>
      <c r="M105" s="196"/>
      <c r="N105" s="197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7" t="s">
        <v>167</v>
      </c>
      <c r="AU105" s="17" t="s">
        <v>91</v>
      </c>
    </row>
    <row r="106" spans="1:65" s="2" customFormat="1" ht="24.2" customHeight="1">
      <c r="A106" s="35"/>
      <c r="B106" s="36"/>
      <c r="C106" s="180" t="s">
        <v>192</v>
      </c>
      <c r="D106" s="180" t="s">
        <v>161</v>
      </c>
      <c r="E106" s="181" t="s">
        <v>587</v>
      </c>
      <c r="F106" s="182" t="s">
        <v>588</v>
      </c>
      <c r="G106" s="183" t="s">
        <v>188</v>
      </c>
      <c r="H106" s="184">
        <v>3532.8</v>
      </c>
      <c r="I106" s="185"/>
      <c r="J106" s="186">
        <f>ROUND(I106*H106,2)</f>
        <v>0</v>
      </c>
      <c r="K106" s="182" t="s">
        <v>1155</v>
      </c>
      <c r="L106" s="40"/>
      <c r="M106" s="187" t="s">
        <v>79</v>
      </c>
      <c r="N106" s="188" t="s">
        <v>51</v>
      </c>
      <c r="O106" s="65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165</v>
      </c>
      <c r="AT106" s="191" t="s">
        <v>161</v>
      </c>
      <c r="AU106" s="191" t="s">
        <v>91</v>
      </c>
      <c r="AY106" s="17" t="s">
        <v>159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89</v>
      </c>
      <c r="BK106" s="192">
        <f>ROUND(I106*H106,2)</f>
        <v>0</v>
      </c>
      <c r="BL106" s="17" t="s">
        <v>165</v>
      </c>
      <c r="BM106" s="191" t="s">
        <v>1166</v>
      </c>
    </row>
    <row r="107" spans="1:65" s="2" customFormat="1" ht="78">
      <c r="A107" s="35"/>
      <c r="B107" s="36"/>
      <c r="C107" s="37"/>
      <c r="D107" s="193" t="s">
        <v>167</v>
      </c>
      <c r="E107" s="37"/>
      <c r="F107" s="194" t="s">
        <v>585</v>
      </c>
      <c r="G107" s="37"/>
      <c r="H107" s="37"/>
      <c r="I107" s="195"/>
      <c r="J107" s="37"/>
      <c r="K107" s="37"/>
      <c r="L107" s="40"/>
      <c r="M107" s="196"/>
      <c r="N107" s="19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7" t="s">
        <v>167</v>
      </c>
      <c r="AU107" s="17" t="s">
        <v>91</v>
      </c>
    </row>
    <row r="108" spans="1:65" s="13" customFormat="1" ht="11.25">
      <c r="B108" s="198"/>
      <c r="C108" s="199"/>
      <c r="D108" s="193" t="s">
        <v>171</v>
      </c>
      <c r="E108" s="199"/>
      <c r="F108" s="201" t="s">
        <v>1167</v>
      </c>
      <c r="G108" s="199"/>
      <c r="H108" s="202">
        <v>3532.8</v>
      </c>
      <c r="I108" s="203"/>
      <c r="J108" s="199"/>
      <c r="K108" s="199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171</v>
      </c>
      <c r="AU108" s="208" t="s">
        <v>91</v>
      </c>
      <c r="AV108" s="13" t="s">
        <v>91</v>
      </c>
      <c r="AW108" s="13" t="s">
        <v>4</v>
      </c>
      <c r="AX108" s="13" t="s">
        <v>89</v>
      </c>
      <c r="AY108" s="208" t="s">
        <v>159</v>
      </c>
    </row>
    <row r="109" spans="1:65" s="2" customFormat="1" ht="24.2" customHeight="1">
      <c r="A109" s="35"/>
      <c r="B109" s="36"/>
      <c r="C109" s="180" t="s">
        <v>198</v>
      </c>
      <c r="D109" s="180" t="s">
        <v>161</v>
      </c>
      <c r="E109" s="181" t="s">
        <v>605</v>
      </c>
      <c r="F109" s="182" t="s">
        <v>606</v>
      </c>
      <c r="G109" s="183" t="s">
        <v>188</v>
      </c>
      <c r="H109" s="184">
        <v>147.19999999999999</v>
      </c>
      <c r="I109" s="185"/>
      <c r="J109" s="186">
        <f>ROUND(I109*H109,2)</f>
        <v>0</v>
      </c>
      <c r="K109" s="182" t="s">
        <v>1155</v>
      </c>
      <c r="L109" s="40"/>
      <c r="M109" s="244" t="s">
        <v>79</v>
      </c>
      <c r="N109" s="245" t="s">
        <v>51</v>
      </c>
      <c r="O109" s="242"/>
      <c r="P109" s="246">
        <f>O109*H109</f>
        <v>0</v>
      </c>
      <c r="Q109" s="246">
        <v>0</v>
      </c>
      <c r="R109" s="246">
        <f>Q109*H109</f>
        <v>0</v>
      </c>
      <c r="S109" s="246">
        <v>0</v>
      </c>
      <c r="T109" s="247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1" t="s">
        <v>165</v>
      </c>
      <c r="AT109" s="191" t="s">
        <v>161</v>
      </c>
      <c r="AU109" s="191" t="s">
        <v>91</v>
      </c>
      <c r="AY109" s="17" t="s">
        <v>159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7" t="s">
        <v>89</v>
      </c>
      <c r="BK109" s="192">
        <f>ROUND(I109*H109,2)</f>
        <v>0</v>
      </c>
      <c r="BL109" s="17" t="s">
        <v>165</v>
      </c>
      <c r="BM109" s="191" t="s">
        <v>1168</v>
      </c>
    </row>
    <row r="110" spans="1:65" s="2" customFormat="1" ht="6.95" customHeight="1">
      <c r="A110" s="35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0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algorithmName="SHA-512" hashValue="q815v5e6Sxu5/czMli8hjjI2HJ6eZPn0F7wmpKkaLPvtb6q1CIG7qtzZPbL1ckBoxFGhX+ROQvNowaGnUowMzQ==" saltValue="gu98LTZfGvwS6j3TEhTET4yD2x3Xe3YTmP0vtScwLAHIP+d9Cl4VQAoTNtm59l6IgSKpE+0Bzq0iTI3rW9ReDw==" spinCount="100000" sheet="1" objects="1" scenarios="1" formatColumns="0" formatRows="0" autoFilter="0"/>
  <autoFilter ref="C88:K109" xr:uid="{00000000-0009-0000-0000-000006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112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1169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10. 12. 2020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60" customHeight="1">
      <c r="A27" s="117"/>
      <c r="B27" s="118"/>
      <c r="C27" s="117"/>
      <c r="D27" s="117"/>
      <c r="E27" s="315" t="s">
        <v>79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ROUND(J81,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ROUND((SUM(BE81:BE188)),  2)</f>
        <v>0</v>
      </c>
      <c r="G33" s="35"/>
      <c r="H33" s="35"/>
      <c r="I33" s="126">
        <v>0.21</v>
      </c>
      <c r="J33" s="125">
        <f>ROUND(((SUM(BE81:BE188))*I33),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ROUND((SUM(BF81:BF188)),  2)</f>
        <v>0</v>
      </c>
      <c r="G34" s="35"/>
      <c r="H34" s="35"/>
      <c r="I34" s="126">
        <v>0.15</v>
      </c>
      <c r="J34" s="125">
        <f>ROUND(((SUM(BF81:BF188))*I34),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ROUND((SUM(BG81:BG188)),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ROUND((SUM(BH81:BH188)),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ROUND((SUM(BI81:BI188)),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G.1 - Dendrologický průzkum - odstranění stromů a křovin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10. 12. 2020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136</v>
      </c>
      <c r="E60" s="145"/>
      <c r="F60" s="145"/>
      <c r="G60" s="145"/>
      <c r="H60" s="145"/>
      <c r="I60" s="145"/>
      <c r="J60" s="146">
        <f>J82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137</v>
      </c>
      <c r="E61" s="150"/>
      <c r="F61" s="150"/>
      <c r="G61" s="150"/>
      <c r="H61" s="150"/>
      <c r="I61" s="150"/>
      <c r="J61" s="151">
        <f>J83</f>
        <v>0</v>
      </c>
      <c r="K61" s="98"/>
      <c r="L61" s="152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1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3" t="s">
        <v>144</v>
      </c>
      <c r="D68" s="37"/>
      <c r="E68" s="37"/>
      <c r="F68" s="37"/>
      <c r="G68" s="37"/>
      <c r="H68" s="37"/>
      <c r="I68" s="37"/>
      <c r="J68" s="37"/>
      <c r="K68" s="37"/>
      <c r="L68" s="11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1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16" t="str">
        <f>E7</f>
        <v>II/611 x II/329 Poděbrady – Přední Lhota, okružní křižovatka_PD</v>
      </c>
      <c r="F71" s="317"/>
      <c r="G71" s="317"/>
      <c r="H71" s="317"/>
      <c r="I71" s="37"/>
      <c r="J71" s="37"/>
      <c r="K71" s="37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29" t="s">
        <v>130</v>
      </c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265" t="str">
        <f>E9</f>
        <v>G.1 - Dendrologický průzkum - odstranění stromů a křovin</v>
      </c>
      <c r="F73" s="318"/>
      <c r="G73" s="318"/>
      <c r="H73" s="318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29" t="s">
        <v>22</v>
      </c>
      <c r="D75" s="37"/>
      <c r="E75" s="37"/>
      <c r="F75" s="27" t="str">
        <f>F12</f>
        <v>Poděbrady – Přední Lhota</v>
      </c>
      <c r="G75" s="37"/>
      <c r="H75" s="37"/>
      <c r="I75" s="29" t="s">
        <v>24</v>
      </c>
      <c r="J75" s="60" t="str">
        <f>IF(J12="","",J12)</f>
        <v>10. 12. 2020</v>
      </c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5.7" customHeight="1">
      <c r="A77" s="35"/>
      <c r="B77" s="36"/>
      <c r="C77" s="29" t="s">
        <v>30</v>
      </c>
      <c r="D77" s="37"/>
      <c r="E77" s="37"/>
      <c r="F77" s="27" t="str">
        <f>E15</f>
        <v>Středočeský kraj</v>
      </c>
      <c r="G77" s="37"/>
      <c r="H77" s="37"/>
      <c r="I77" s="29" t="s">
        <v>38</v>
      </c>
      <c r="J77" s="33" t="str">
        <f>E21</f>
        <v>METROPROJEKT Praha a.s.</v>
      </c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29" t="s">
        <v>36</v>
      </c>
      <c r="D78" s="37"/>
      <c r="E78" s="37"/>
      <c r="F78" s="27" t="str">
        <f>IF(E18="","",E18)</f>
        <v>Vyplň údaj</v>
      </c>
      <c r="G78" s="37"/>
      <c r="H78" s="37"/>
      <c r="I78" s="29" t="s">
        <v>43</v>
      </c>
      <c r="J78" s="33" t="str">
        <f>E24</f>
        <v>METROPROJEKT Praha a.s.</v>
      </c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53"/>
      <c r="B80" s="154"/>
      <c r="C80" s="155" t="s">
        <v>145</v>
      </c>
      <c r="D80" s="156" t="s">
        <v>65</v>
      </c>
      <c r="E80" s="156" t="s">
        <v>61</v>
      </c>
      <c r="F80" s="156" t="s">
        <v>62</v>
      </c>
      <c r="G80" s="156" t="s">
        <v>146</v>
      </c>
      <c r="H80" s="156" t="s">
        <v>147</v>
      </c>
      <c r="I80" s="156" t="s">
        <v>148</v>
      </c>
      <c r="J80" s="156" t="s">
        <v>134</v>
      </c>
      <c r="K80" s="157" t="s">
        <v>149</v>
      </c>
      <c r="L80" s="158"/>
      <c r="M80" s="69" t="s">
        <v>79</v>
      </c>
      <c r="N80" s="70" t="s">
        <v>50</v>
      </c>
      <c r="O80" s="70" t="s">
        <v>150</v>
      </c>
      <c r="P80" s="70" t="s">
        <v>151</v>
      </c>
      <c r="Q80" s="70" t="s">
        <v>152</v>
      </c>
      <c r="R80" s="70" t="s">
        <v>153</v>
      </c>
      <c r="S80" s="70" t="s">
        <v>154</v>
      </c>
      <c r="T80" s="71" t="s">
        <v>155</v>
      </c>
      <c r="U80" s="153"/>
      <c r="V80" s="153"/>
      <c r="W80" s="153"/>
      <c r="X80" s="153"/>
      <c r="Y80" s="153"/>
      <c r="Z80" s="153"/>
      <c r="AA80" s="153"/>
      <c r="AB80" s="153"/>
      <c r="AC80" s="153"/>
      <c r="AD80" s="153"/>
      <c r="AE80" s="153"/>
    </row>
    <row r="81" spans="1:65" s="2" customFormat="1" ht="22.9" customHeight="1">
      <c r="A81" s="35"/>
      <c r="B81" s="36"/>
      <c r="C81" s="76" t="s">
        <v>156</v>
      </c>
      <c r="D81" s="37"/>
      <c r="E81" s="37"/>
      <c r="F81" s="37"/>
      <c r="G81" s="37"/>
      <c r="H81" s="37"/>
      <c r="I81" s="37"/>
      <c r="J81" s="159">
        <f>BK81</f>
        <v>0</v>
      </c>
      <c r="K81" s="37"/>
      <c r="L81" s="40"/>
      <c r="M81" s="72"/>
      <c r="N81" s="160"/>
      <c r="O81" s="73"/>
      <c r="P81" s="161">
        <f>P82</f>
        <v>0</v>
      </c>
      <c r="Q81" s="73"/>
      <c r="R81" s="161">
        <f>R82</f>
        <v>0</v>
      </c>
      <c r="S81" s="73"/>
      <c r="T81" s="162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7" t="s">
        <v>80</v>
      </c>
      <c r="AU81" s="17" t="s">
        <v>135</v>
      </c>
      <c r="BK81" s="163">
        <f>BK82</f>
        <v>0</v>
      </c>
    </row>
    <row r="82" spans="1:65" s="12" customFormat="1" ht="25.9" customHeight="1">
      <c r="B82" s="164"/>
      <c r="C82" s="165"/>
      <c r="D82" s="166" t="s">
        <v>80</v>
      </c>
      <c r="E82" s="167" t="s">
        <v>157</v>
      </c>
      <c r="F82" s="167" t="s">
        <v>158</v>
      </c>
      <c r="G82" s="165"/>
      <c r="H82" s="165"/>
      <c r="I82" s="168"/>
      <c r="J82" s="169">
        <f>BK82</f>
        <v>0</v>
      </c>
      <c r="K82" s="165"/>
      <c r="L82" s="170"/>
      <c r="M82" s="171"/>
      <c r="N82" s="172"/>
      <c r="O82" s="172"/>
      <c r="P82" s="173">
        <f>P83</f>
        <v>0</v>
      </c>
      <c r="Q82" s="172"/>
      <c r="R82" s="173">
        <f>R83</f>
        <v>0</v>
      </c>
      <c r="S82" s="172"/>
      <c r="T82" s="174">
        <f>T83</f>
        <v>0</v>
      </c>
      <c r="AR82" s="175" t="s">
        <v>89</v>
      </c>
      <c r="AT82" s="176" t="s">
        <v>80</v>
      </c>
      <c r="AU82" s="176" t="s">
        <v>81</v>
      </c>
      <c r="AY82" s="175" t="s">
        <v>159</v>
      </c>
      <c r="BK82" s="177">
        <f>BK83</f>
        <v>0</v>
      </c>
    </row>
    <row r="83" spans="1:65" s="12" customFormat="1" ht="22.9" customHeight="1">
      <c r="B83" s="164"/>
      <c r="C83" s="165"/>
      <c r="D83" s="166" t="s">
        <v>80</v>
      </c>
      <c r="E83" s="178" t="s">
        <v>89</v>
      </c>
      <c r="F83" s="178" t="s">
        <v>160</v>
      </c>
      <c r="G83" s="165"/>
      <c r="H83" s="165"/>
      <c r="I83" s="168"/>
      <c r="J83" s="179">
        <f>BK83</f>
        <v>0</v>
      </c>
      <c r="K83" s="165"/>
      <c r="L83" s="170"/>
      <c r="M83" s="171"/>
      <c r="N83" s="172"/>
      <c r="O83" s="172"/>
      <c r="P83" s="173">
        <f>SUM(P84:P188)</f>
        <v>0</v>
      </c>
      <c r="Q83" s="172"/>
      <c r="R83" s="173">
        <f>SUM(R84:R188)</f>
        <v>0</v>
      </c>
      <c r="S83" s="172"/>
      <c r="T83" s="174">
        <f>SUM(T84:T188)</f>
        <v>0</v>
      </c>
      <c r="AR83" s="175" t="s">
        <v>89</v>
      </c>
      <c r="AT83" s="176" t="s">
        <v>80</v>
      </c>
      <c r="AU83" s="176" t="s">
        <v>89</v>
      </c>
      <c r="AY83" s="175" t="s">
        <v>159</v>
      </c>
      <c r="BK83" s="177">
        <f>SUM(BK84:BK188)</f>
        <v>0</v>
      </c>
    </row>
    <row r="84" spans="1:65" s="2" customFormat="1" ht="24.2" customHeight="1">
      <c r="A84" s="35"/>
      <c r="B84" s="36"/>
      <c r="C84" s="180" t="s">
        <v>89</v>
      </c>
      <c r="D84" s="180" t="s">
        <v>161</v>
      </c>
      <c r="E84" s="181" t="s">
        <v>1170</v>
      </c>
      <c r="F84" s="182" t="s">
        <v>1171</v>
      </c>
      <c r="G84" s="183" t="s">
        <v>118</v>
      </c>
      <c r="H84" s="184">
        <v>691.8</v>
      </c>
      <c r="I84" s="185"/>
      <c r="J84" s="186">
        <f>ROUND(I84*H84,2)</f>
        <v>0</v>
      </c>
      <c r="K84" s="182" t="s">
        <v>164</v>
      </c>
      <c r="L84" s="40"/>
      <c r="M84" s="187" t="s">
        <v>79</v>
      </c>
      <c r="N84" s="188" t="s">
        <v>51</v>
      </c>
      <c r="O84" s="65"/>
      <c r="P84" s="189">
        <f>O84*H84</f>
        <v>0</v>
      </c>
      <c r="Q84" s="189">
        <v>0</v>
      </c>
      <c r="R84" s="189">
        <f>Q84*H84</f>
        <v>0</v>
      </c>
      <c r="S84" s="189">
        <v>0</v>
      </c>
      <c r="T84" s="190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1" t="s">
        <v>165</v>
      </c>
      <c r="AT84" s="191" t="s">
        <v>161</v>
      </c>
      <c r="AU84" s="191" t="s">
        <v>91</v>
      </c>
      <c r="AY84" s="17" t="s">
        <v>159</v>
      </c>
      <c r="BE84" s="192">
        <f>IF(N84="základní",J84,0)</f>
        <v>0</v>
      </c>
      <c r="BF84" s="192">
        <f>IF(N84="snížená",J84,0)</f>
        <v>0</v>
      </c>
      <c r="BG84" s="192">
        <f>IF(N84="zákl. přenesená",J84,0)</f>
        <v>0</v>
      </c>
      <c r="BH84" s="192">
        <f>IF(N84="sníž. přenesená",J84,0)</f>
        <v>0</v>
      </c>
      <c r="BI84" s="192">
        <f>IF(N84="nulová",J84,0)</f>
        <v>0</v>
      </c>
      <c r="BJ84" s="17" t="s">
        <v>89</v>
      </c>
      <c r="BK84" s="192">
        <f>ROUND(I84*H84,2)</f>
        <v>0</v>
      </c>
      <c r="BL84" s="17" t="s">
        <v>165</v>
      </c>
      <c r="BM84" s="191" t="s">
        <v>1172</v>
      </c>
    </row>
    <row r="85" spans="1:65" s="2" customFormat="1" ht="165.75">
      <c r="A85" s="35"/>
      <c r="B85" s="36"/>
      <c r="C85" s="37"/>
      <c r="D85" s="193" t="s">
        <v>167</v>
      </c>
      <c r="E85" s="37"/>
      <c r="F85" s="194" t="s">
        <v>1173</v>
      </c>
      <c r="G85" s="37"/>
      <c r="H85" s="37"/>
      <c r="I85" s="195"/>
      <c r="J85" s="37"/>
      <c r="K85" s="37"/>
      <c r="L85" s="40"/>
      <c r="M85" s="196"/>
      <c r="N85" s="197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7" t="s">
        <v>167</v>
      </c>
      <c r="AU85" s="17" t="s">
        <v>91</v>
      </c>
    </row>
    <row r="86" spans="1:65" s="13" customFormat="1" ht="11.25">
      <c r="B86" s="198"/>
      <c r="C86" s="199"/>
      <c r="D86" s="193" t="s">
        <v>171</v>
      </c>
      <c r="E86" s="200" t="s">
        <v>79</v>
      </c>
      <c r="F86" s="201" t="s">
        <v>1174</v>
      </c>
      <c r="G86" s="199"/>
      <c r="H86" s="202">
        <v>691.8</v>
      </c>
      <c r="I86" s="203"/>
      <c r="J86" s="199"/>
      <c r="K86" s="199"/>
      <c r="L86" s="204"/>
      <c r="M86" s="205"/>
      <c r="N86" s="206"/>
      <c r="O86" s="206"/>
      <c r="P86" s="206"/>
      <c r="Q86" s="206"/>
      <c r="R86" s="206"/>
      <c r="S86" s="206"/>
      <c r="T86" s="207"/>
      <c r="AT86" s="208" t="s">
        <v>171</v>
      </c>
      <c r="AU86" s="208" t="s">
        <v>91</v>
      </c>
      <c r="AV86" s="13" t="s">
        <v>91</v>
      </c>
      <c r="AW86" s="13" t="s">
        <v>42</v>
      </c>
      <c r="AX86" s="13" t="s">
        <v>89</v>
      </c>
      <c r="AY86" s="208" t="s">
        <v>159</v>
      </c>
    </row>
    <row r="87" spans="1:65" s="2" customFormat="1" ht="14.45" customHeight="1">
      <c r="A87" s="35"/>
      <c r="B87" s="36"/>
      <c r="C87" s="180" t="s">
        <v>91</v>
      </c>
      <c r="D87" s="180" t="s">
        <v>161</v>
      </c>
      <c r="E87" s="181" t="s">
        <v>1175</v>
      </c>
      <c r="F87" s="182" t="s">
        <v>1176</v>
      </c>
      <c r="G87" s="183" t="s">
        <v>488</v>
      </c>
      <c r="H87" s="184">
        <v>9</v>
      </c>
      <c r="I87" s="185"/>
      <c r="J87" s="186">
        <f>ROUND(I87*H87,2)</f>
        <v>0</v>
      </c>
      <c r="K87" s="182" t="s">
        <v>164</v>
      </c>
      <c r="L87" s="40"/>
      <c r="M87" s="187" t="s">
        <v>79</v>
      </c>
      <c r="N87" s="188" t="s">
        <v>51</v>
      </c>
      <c r="O87" s="65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1" t="s">
        <v>165</v>
      </c>
      <c r="AT87" s="191" t="s">
        <v>161</v>
      </c>
      <c r="AU87" s="191" t="s">
        <v>91</v>
      </c>
      <c r="AY87" s="17" t="s">
        <v>159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7" t="s">
        <v>89</v>
      </c>
      <c r="BK87" s="192">
        <f>ROUND(I87*H87,2)</f>
        <v>0</v>
      </c>
      <c r="BL87" s="17" t="s">
        <v>165</v>
      </c>
      <c r="BM87" s="191" t="s">
        <v>1177</v>
      </c>
    </row>
    <row r="88" spans="1:65" s="2" customFormat="1" ht="126.75">
      <c r="A88" s="35"/>
      <c r="B88" s="36"/>
      <c r="C88" s="37"/>
      <c r="D88" s="193" t="s">
        <v>167</v>
      </c>
      <c r="E88" s="37"/>
      <c r="F88" s="194" t="s">
        <v>1178</v>
      </c>
      <c r="G88" s="37"/>
      <c r="H88" s="37"/>
      <c r="I88" s="195"/>
      <c r="J88" s="37"/>
      <c r="K88" s="37"/>
      <c r="L88" s="40"/>
      <c r="M88" s="196"/>
      <c r="N88" s="197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7" t="s">
        <v>167</v>
      </c>
      <c r="AU88" s="17" t="s">
        <v>91</v>
      </c>
    </row>
    <row r="89" spans="1:65" s="13" customFormat="1" ht="11.25">
      <c r="B89" s="198"/>
      <c r="C89" s="199"/>
      <c r="D89" s="193" t="s">
        <v>171</v>
      </c>
      <c r="E89" s="200" t="s">
        <v>79</v>
      </c>
      <c r="F89" s="201" t="s">
        <v>1179</v>
      </c>
      <c r="G89" s="199"/>
      <c r="H89" s="202">
        <v>9</v>
      </c>
      <c r="I89" s="203"/>
      <c r="J89" s="199"/>
      <c r="K89" s="199"/>
      <c r="L89" s="204"/>
      <c r="M89" s="205"/>
      <c r="N89" s="206"/>
      <c r="O89" s="206"/>
      <c r="P89" s="206"/>
      <c r="Q89" s="206"/>
      <c r="R89" s="206"/>
      <c r="S89" s="206"/>
      <c r="T89" s="207"/>
      <c r="AT89" s="208" t="s">
        <v>171</v>
      </c>
      <c r="AU89" s="208" t="s">
        <v>91</v>
      </c>
      <c r="AV89" s="13" t="s">
        <v>91</v>
      </c>
      <c r="AW89" s="13" t="s">
        <v>42</v>
      </c>
      <c r="AX89" s="13" t="s">
        <v>89</v>
      </c>
      <c r="AY89" s="208" t="s">
        <v>159</v>
      </c>
    </row>
    <row r="90" spans="1:65" s="2" customFormat="1" ht="14.45" customHeight="1">
      <c r="A90" s="35"/>
      <c r="B90" s="36"/>
      <c r="C90" s="180" t="s">
        <v>178</v>
      </c>
      <c r="D90" s="180" t="s">
        <v>161</v>
      </c>
      <c r="E90" s="181" t="s">
        <v>1180</v>
      </c>
      <c r="F90" s="182" t="s">
        <v>1181</v>
      </c>
      <c r="G90" s="183" t="s">
        <v>488</v>
      </c>
      <c r="H90" s="184">
        <v>9</v>
      </c>
      <c r="I90" s="185"/>
      <c r="J90" s="186">
        <f>ROUND(I90*H90,2)</f>
        <v>0</v>
      </c>
      <c r="K90" s="182" t="s">
        <v>164</v>
      </c>
      <c r="L90" s="40"/>
      <c r="M90" s="187" t="s">
        <v>79</v>
      </c>
      <c r="N90" s="188" t="s">
        <v>51</v>
      </c>
      <c r="O90" s="65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1" t="s">
        <v>165</v>
      </c>
      <c r="AT90" s="191" t="s">
        <v>161</v>
      </c>
      <c r="AU90" s="191" t="s">
        <v>91</v>
      </c>
      <c r="AY90" s="17" t="s">
        <v>159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7" t="s">
        <v>89</v>
      </c>
      <c r="BK90" s="192">
        <f>ROUND(I90*H90,2)</f>
        <v>0</v>
      </c>
      <c r="BL90" s="17" t="s">
        <v>165</v>
      </c>
      <c r="BM90" s="191" t="s">
        <v>1182</v>
      </c>
    </row>
    <row r="91" spans="1:65" s="2" customFormat="1" ht="126.75">
      <c r="A91" s="35"/>
      <c r="B91" s="36"/>
      <c r="C91" s="37"/>
      <c r="D91" s="193" t="s">
        <v>167</v>
      </c>
      <c r="E91" s="37"/>
      <c r="F91" s="194" t="s">
        <v>1178</v>
      </c>
      <c r="G91" s="37"/>
      <c r="H91" s="37"/>
      <c r="I91" s="195"/>
      <c r="J91" s="37"/>
      <c r="K91" s="37"/>
      <c r="L91" s="40"/>
      <c r="M91" s="196"/>
      <c r="N91" s="197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7" t="s">
        <v>167</v>
      </c>
      <c r="AU91" s="17" t="s">
        <v>91</v>
      </c>
    </row>
    <row r="92" spans="1:65" s="13" customFormat="1" ht="11.25">
      <c r="B92" s="198"/>
      <c r="C92" s="199"/>
      <c r="D92" s="193" t="s">
        <v>171</v>
      </c>
      <c r="E92" s="200" t="s">
        <v>79</v>
      </c>
      <c r="F92" s="201" t="s">
        <v>1183</v>
      </c>
      <c r="G92" s="199"/>
      <c r="H92" s="202">
        <v>9</v>
      </c>
      <c r="I92" s="203"/>
      <c r="J92" s="199"/>
      <c r="K92" s="199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171</v>
      </c>
      <c r="AU92" s="208" t="s">
        <v>91</v>
      </c>
      <c r="AV92" s="13" t="s">
        <v>91</v>
      </c>
      <c r="AW92" s="13" t="s">
        <v>42</v>
      </c>
      <c r="AX92" s="13" t="s">
        <v>89</v>
      </c>
      <c r="AY92" s="208" t="s">
        <v>159</v>
      </c>
    </row>
    <row r="93" spans="1:65" s="2" customFormat="1" ht="14.45" customHeight="1">
      <c r="A93" s="35"/>
      <c r="B93" s="36"/>
      <c r="C93" s="180" t="s">
        <v>165</v>
      </c>
      <c r="D93" s="180" t="s">
        <v>161</v>
      </c>
      <c r="E93" s="181" t="s">
        <v>1184</v>
      </c>
      <c r="F93" s="182" t="s">
        <v>1185</v>
      </c>
      <c r="G93" s="183" t="s">
        <v>488</v>
      </c>
      <c r="H93" s="184">
        <v>5</v>
      </c>
      <c r="I93" s="185"/>
      <c r="J93" s="186">
        <f>ROUND(I93*H93,2)</f>
        <v>0</v>
      </c>
      <c r="K93" s="182" t="s">
        <v>164</v>
      </c>
      <c r="L93" s="40"/>
      <c r="M93" s="187" t="s">
        <v>79</v>
      </c>
      <c r="N93" s="188" t="s">
        <v>51</v>
      </c>
      <c r="O93" s="65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1" t="s">
        <v>165</v>
      </c>
      <c r="AT93" s="191" t="s">
        <v>161</v>
      </c>
      <c r="AU93" s="191" t="s">
        <v>91</v>
      </c>
      <c r="AY93" s="17" t="s">
        <v>159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7" t="s">
        <v>89</v>
      </c>
      <c r="BK93" s="192">
        <f>ROUND(I93*H93,2)</f>
        <v>0</v>
      </c>
      <c r="BL93" s="17" t="s">
        <v>165</v>
      </c>
      <c r="BM93" s="191" t="s">
        <v>1186</v>
      </c>
    </row>
    <row r="94" spans="1:65" s="2" customFormat="1" ht="126.75">
      <c r="A94" s="35"/>
      <c r="B94" s="36"/>
      <c r="C94" s="37"/>
      <c r="D94" s="193" t="s">
        <v>167</v>
      </c>
      <c r="E94" s="37"/>
      <c r="F94" s="194" t="s">
        <v>1178</v>
      </c>
      <c r="G94" s="37"/>
      <c r="H94" s="37"/>
      <c r="I94" s="195"/>
      <c r="J94" s="37"/>
      <c r="K94" s="37"/>
      <c r="L94" s="40"/>
      <c r="M94" s="196"/>
      <c r="N94" s="197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7" t="s">
        <v>167</v>
      </c>
      <c r="AU94" s="17" t="s">
        <v>91</v>
      </c>
    </row>
    <row r="95" spans="1:65" s="13" customFormat="1" ht="11.25">
      <c r="B95" s="198"/>
      <c r="C95" s="199"/>
      <c r="D95" s="193" t="s">
        <v>171</v>
      </c>
      <c r="E95" s="200" t="s">
        <v>79</v>
      </c>
      <c r="F95" s="201" t="s">
        <v>1187</v>
      </c>
      <c r="G95" s="199"/>
      <c r="H95" s="202">
        <v>5</v>
      </c>
      <c r="I95" s="203"/>
      <c r="J95" s="199"/>
      <c r="K95" s="199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171</v>
      </c>
      <c r="AU95" s="208" t="s">
        <v>91</v>
      </c>
      <c r="AV95" s="13" t="s">
        <v>91</v>
      </c>
      <c r="AW95" s="13" t="s">
        <v>42</v>
      </c>
      <c r="AX95" s="13" t="s">
        <v>89</v>
      </c>
      <c r="AY95" s="208" t="s">
        <v>159</v>
      </c>
    </row>
    <row r="96" spans="1:65" s="2" customFormat="1" ht="14.45" customHeight="1">
      <c r="A96" s="35"/>
      <c r="B96" s="36"/>
      <c r="C96" s="180" t="s">
        <v>192</v>
      </c>
      <c r="D96" s="180" t="s">
        <v>161</v>
      </c>
      <c r="E96" s="181" t="s">
        <v>1188</v>
      </c>
      <c r="F96" s="182" t="s">
        <v>1189</v>
      </c>
      <c r="G96" s="183" t="s">
        <v>488</v>
      </c>
      <c r="H96" s="184">
        <v>1</v>
      </c>
      <c r="I96" s="185"/>
      <c r="J96" s="186">
        <f>ROUND(I96*H96,2)</f>
        <v>0</v>
      </c>
      <c r="K96" s="182" t="s">
        <v>164</v>
      </c>
      <c r="L96" s="40"/>
      <c r="M96" s="187" t="s">
        <v>79</v>
      </c>
      <c r="N96" s="188" t="s">
        <v>51</v>
      </c>
      <c r="O96" s="65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1" t="s">
        <v>165</v>
      </c>
      <c r="AT96" s="191" t="s">
        <v>161</v>
      </c>
      <c r="AU96" s="191" t="s">
        <v>91</v>
      </c>
      <c r="AY96" s="17" t="s">
        <v>159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7" t="s">
        <v>89</v>
      </c>
      <c r="BK96" s="192">
        <f>ROUND(I96*H96,2)</f>
        <v>0</v>
      </c>
      <c r="BL96" s="17" t="s">
        <v>165</v>
      </c>
      <c r="BM96" s="191" t="s">
        <v>1190</v>
      </c>
    </row>
    <row r="97" spans="1:65" s="2" customFormat="1" ht="126.75">
      <c r="A97" s="35"/>
      <c r="B97" s="36"/>
      <c r="C97" s="37"/>
      <c r="D97" s="193" t="s">
        <v>167</v>
      </c>
      <c r="E97" s="37"/>
      <c r="F97" s="194" t="s">
        <v>1178</v>
      </c>
      <c r="G97" s="37"/>
      <c r="H97" s="37"/>
      <c r="I97" s="195"/>
      <c r="J97" s="37"/>
      <c r="K97" s="37"/>
      <c r="L97" s="40"/>
      <c r="M97" s="196"/>
      <c r="N97" s="197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7" t="s">
        <v>167</v>
      </c>
      <c r="AU97" s="17" t="s">
        <v>91</v>
      </c>
    </row>
    <row r="98" spans="1:65" s="13" customFormat="1" ht="11.25">
      <c r="B98" s="198"/>
      <c r="C98" s="199"/>
      <c r="D98" s="193" t="s">
        <v>171</v>
      </c>
      <c r="E98" s="200" t="s">
        <v>79</v>
      </c>
      <c r="F98" s="201" t="s">
        <v>1191</v>
      </c>
      <c r="G98" s="199"/>
      <c r="H98" s="202">
        <v>1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171</v>
      </c>
      <c r="AU98" s="208" t="s">
        <v>91</v>
      </c>
      <c r="AV98" s="13" t="s">
        <v>91</v>
      </c>
      <c r="AW98" s="13" t="s">
        <v>42</v>
      </c>
      <c r="AX98" s="13" t="s">
        <v>89</v>
      </c>
      <c r="AY98" s="208" t="s">
        <v>159</v>
      </c>
    </row>
    <row r="99" spans="1:65" s="2" customFormat="1" ht="14.45" customHeight="1">
      <c r="A99" s="35"/>
      <c r="B99" s="36"/>
      <c r="C99" s="180" t="s">
        <v>198</v>
      </c>
      <c r="D99" s="180" t="s">
        <v>161</v>
      </c>
      <c r="E99" s="181" t="s">
        <v>1192</v>
      </c>
      <c r="F99" s="182" t="s">
        <v>1193</v>
      </c>
      <c r="G99" s="183" t="s">
        <v>488</v>
      </c>
      <c r="H99" s="184">
        <v>1</v>
      </c>
      <c r="I99" s="185"/>
      <c r="J99" s="186">
        <f>ROUND(I99*H99,2)</f>
        <v>0</v>
      </c>
      <c r="K99" s="182" t="s">
        <v>164</v>
      </c>
      <c r="L99" s="40"/>
      <c r="M99" s="187" t="s">
        <v>79</v>
      </c>
      <c r="N99" s="188" t="s">
        <v>51</v>
      </c>
      <c r="O99" s="65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1" t="s">
        <v>165</v>
      </c>
      <c r="AT99" s="191" t="s">
        <v>161</v>
      </c>
      <c r="AU99" s="191" t="s">
        <v>91</v>
      </c>
      <c r="AY99" s="17" t="s">
        <v>159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7" t="s">
        <v>89</v>
      </c>
      <c r="BK99" s="192">
        <f>ROUND(I99*H99,2)</f>
        <v>0</v>
      </c>
      <c r="BL99" s="17" t="s">
        <v>165</v>
      </c>
      <c r="BM99" s="191" t="s">
        <v>1194</v>
      </c>
    </row>
    <row r="100" spans="1:65" s="2" customFormat="1" ht="126.75">
      <c r="A100" s="35"/>
      <c r="B100" s="36"/>
      <c r="C100" s="37"/>
      <c r="D100" s="193" t="s">
        <v>167</v>
      </c>
      <c r="E100" s="37"/>
      <c r="F100" s="194" t="s">
        <v>1178</v>
      </c>
      <c r="G100" s="37"/>
      <c r="H100" s="37"/>
      <c r="I100" s="195"/>
      <c r="J100" s="37"/>
      <c r="K100" s="37"/>
      <c r="L100" s="40"/>
      <c r="M100" s="196"/>
      <c r="N100" s="197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7" t="s">
        <v>167</v>
      </c>
      <c r="AU100" s="17" t="s">
        <v>91</v>
      </c>
    </row>
    <row r="101" spans="1:65" s="13" customFormat="1" ht="11.25">
      <c r="B101" s="198"/>
      <c r="C101" s="199"/>
      <c r="D101" s="193" t="s">
        <v>171</v>
      </c>
      <c r="E101" s="200" t="s">
        <v>79</v>
      </c>
      <c r="F101" s="201" t="s">
        <v>1195</v>
      </c>
      <c r="G101" s="199"/>
      <c r="H101" s="202">
        <v>1</v>
      </c>
      <c r="I101" s="203"/>
      <c r="J101" s="199"/>
      <c r="K101" s="199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171</v>
      </c>
      <c r="AU101" s="208" t="s">
        <v>91</v>
      </c>
      <c r="AV101" s="13" t="s">
        <v>91</v>
      </c>
      <c r="AW101" s="13" t="s">
        <v>42</v>
      </c>
      <c r="AX101" s="13" t="s">
        <v>89</v>
      </c>
      <c r="AY101" s="208" t="s">
        <v>159</v>
      </c>
    </row>
    <row r="102" spans="1:65" s="2" customFormat="1" ht="14.45" customHeight="1">
      <c r="A102" s="35"/>
      <c r="B102" s="36"/>
      <c r="C102" s="180" t="s">
        <v>204</v>
      </c>
      <c r="D102" s="180" t="s">
        <v>161</v>
      </c>
      <c r="E102" s="181" t="s">
        <v>1196</v>
      </c>
      <c r="F102" s="182" t="s">
        <v>1197</v>
      </c>
      <c r="G102" s="183" t="s">
        <v>488</v>
      </c>
      <c r="H102" s="184">
        <v>1</v>
      </c>
      <c r="I102" s="185"/>
      <c r="J102" s="186">
        <f>ROUND(I102*H102,2)</f>
        <v>0</v>
      </c>
      <c r="K102" s="182" t="s">
        <v>164</v>
      </c>
      <c r="L102" s="40"/>
      <c r="M102" s="187" t="s">
        <v>79</v>
      </c>
      <c r="N102" s="188" t="s">
        <v>51</v>
      </c>
      <c r="O102" s="65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1" t="s">
        <v>165</v>
      </c>
      <c r="AT102" s="191" t="s">
        <v>161</v>
      </c>
      <c r="AU102" s="191" t="s">
        <v>91</v>
      </c>
      <c r="AY102" s="17" t="s">
        <v>159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7" t="s">
        <v>89</v>
      </c>
      <c r="BK102" s="192">
        <f>ROUND(I102*H102,2)</f>
        <v>0</v>
      </c>
      <c r="BL102" s="17" t="s">
        <v>165</v>
      </c>
      <c r="BM102" s="191" t="s">
        <v>1198</v>
      </c>
    </row>
    <row r="103" spans="1:65" s="2" customFormat="1" ht="126.75">
      <c r="A103" s="35"/>
      <c r="B103" s="36"/>
      <c r="C103" s="37"/>
      <c r="D103" s="193" t="s">
        <v>167</v>
      </c>
      <c r="E103" s="37"/>
      <c r="F103" s="194" t="s">
        <v>1178</v>
      </c>
      <c r="G103" s="37"/>
      <c r="H103" s="37"/>
      <c r="I103" s="195"/>
      <c r="J103" s="37"/>
      <c r="K103" s="37"/>
      <c r="L103" s="40"/>
      <c r="M103" s="196"/>
      <c r="N103" s="197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7" t="s">
        <v>167</v>
      </c>
      <c r="AU103" s="17" t="s">
        <v>91</v>
      </c>
    </row>
    <row r="104" spans="1:65" s="13" customFormat="1" ht="11.25">
      <c r="B104" s="198"/>
      <c r="C104" s="199"/>
      <c r="D104" s="193" t="s">
        <v>171</v>
      </c>
      <c r="E104" s="200" t="s">
        <v>79</v>
      </c>
      <c r="F104" s="201" t="s">
        <v>1195</v>
      </c>
      <c r="G104" s="199"/>
      <c r="H104" s="202">
        <v>1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171</v>
      </c>
      <c r="AU104" s="208" t="s">
        <v>91</v>
      </c>
      <c r="AV104" s="13" t="s">
        <v>91</v>
      </c>
      <c r="AW104" s="13" t="s">
        <v>42</v>
      </c>
      <c r="AX104" s="13" t="s">
        <v>89</v>
      </c>
      <c r="AY104" s="208" t="s">
        <v>159</v>
      </c>
    </row>
    <row r="105" spans="1:65" s="2" customFormat="1" ht="14.45" customHeight="1">
      <c r="A105" s="35"/>
      <c r="B105" s="36"/>
      <c r="C105" s="180" t="s">
        <v>189</v>
      </c>
      <c r="D105" s="180" t="s">
        <v>161</v>
      </c>
      <c r="E105" s="181" t="s">
        <v>1199</v>
      </c>
      <c r="F105" s="182" t="s">
        <v>1200</v>
      </c>
      <c r="G105" s="183" t="s">
        <v>488</v>
      </c>
      <c r="H105" s="184">
        <v>2</v>
      </c>
      <c r="I105" s="185"/>
      <c r="J105" s="186">
        <f>ROUND(I105*H105,2)</f>
        <v>0</v>
      </c>
      <c r="K105" s="182" t="s">
        <v>164</v>
      </c>
      <c r="L105" s="40"/>
      <c r="M105" s="187" t="s">
        <v>79</v>
      </c>
      <c r="N105" s="188" t="s">
        <v>51</v>
      </c>
      <c r="O105" s="65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1" t="s">
        <v>165</v>
      </c>
      <c r="AT105" s="191" t="s">
        <v>161</v>
      </c>
      <c r="AU105" s="191" t="s">
        <v>91</v>
      </c>
      <c r="AY105" s="17" t="s">
        <v>159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7" t="s">
        <v>89</v>
      </c>
      <c r="BK105" s="192">
        <f>ROUND(I105*H105,2)</f>
        <v>0</v>
      </c>
      <c r="BL105" s="17" t="s">
        <v>165</v>
      </c>
      <c r="BM105" s="191" t="s">
        <v>1201</v>
      </c>
    </row>
    <row r="106" spans="1:65" s="2" customFormat="1" ht="126.75">
      <c r="A106" s="35"/>
      <c r="B106" s="36"/>
      <c r="C106" s="37"/>
      <c r="D106" s="193" t="s">
        <v>167</v>
      </c>
      <c r="E106" s="37"/>
      <c r="F106" s="194" t="s">
        <v>1178</v>
      </c>
      <c r="G106" s="37"/>
      <c r="H106" s="37"/>
      <c r="I106" s="195"/>
      <c r="J106" s="37"/>
      <c r="K106" s="37"/>
      <c r="L106" s="40"/>
      <c r="M106" s="196"/>
      <c r="N106" s="197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7" t="s">
        <v>167</v>
      </c>
      <c r="AU106" s="17" t="s">
        <v>91</v>
      </c>
    </row>
    <row r="107" spans="1:65" s="13" customFormat="1" ht="11.25">
      <c r="B107" s="198"/>
      <c r="C107" s="199"/>
      <c r="D107" s="193" t="s">
        <v>171</v>
      </c>
      <c r="E107" s="200" t="s">
        <v>79</v>
      </c>
      <c r="F107" s="201" t="s">
        <v>1202</v>
      </c>
      <c r="G107" s="199"/>
      <c r="H107" s="202">
        <v>2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171</v>
      </c>
      <c r="AU107" s="208" t="s">
        <v>91</v>
      </c>
      <c r="AV107" s="13" t="s">
        <v>91</v>
      </c>
      <c r="AW107" s="13" t="s">
        <v>42</v>
      </c>
      <c r="AX107" s="13" t="s">
        <v>89</v>
      </c>
      <c r="AY107" s="208" t="s">
        <v>159</v>
      </c>
    </row>
    <row r="108" spans="1:65" s="2" customFormat="1" ht="14.45" customHeight="1">
      <c r="A108" s="35"/>
      <c r="B108" s="36"/>
      <c r="C108" s="180" t="s">
        <v>215</v>
      </c>
      <c r="D108" s="180" t="s">
        <v>161</v>
      </c>
      <c r="E108" s="181" t="s">
        <v>1203</v>
      </c>
      <c r="F108" s="182" t="s">
        <v>1204</v>
      </c>
      <c r="G108" s="183" t="s">
        <v>488</v>
      </c>
      <c r="H108" s="184">
        <v>2</v>
      </c>
      <c r="I108" s="185"/>
      <c r="J108" s="186">
        <f>ROUND(I108*H108,2)</f>
        <v>0</v>
      </c>
      <c r="K108" s="182" t="s">
        <v>164</v>
      </c>
      <c r="L108" s="40"/>
      <c r="M108" s="187" t="s">
        <v>79</v>
      </c>
      <c r="N108" s="188" t="s">
        <v>51</v>
      </c>
      <c r="O108" s="65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165</v>
      </c>
      <c r="AT108" s="191" t="s">
        <v>161</v>
      </c>
      <c r="AU108" s="191" t="s">
        <v>91</v>
      </c>
      <c r="AY108" s="17" t="s">
        <v>159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7" t="s">
        <v>89</v>
      </c>
      <c r="BK108" s="192">
        <f>ROUND(I108*H108,2)</f>
        <v>0</v>
      </c>
      <c r="BL108" s="17" t="s">
        <v>165</v>
      </c>
      <c r="BM108" s="191" t="s">
        <v>1205</v>
      </c>
    </row>
    <row r="109" spans="1:65" s="2" customFormat="1" ht="126.75">
      <c r="A109" s="35"/>
      <c r="B109" s="36"/>
      <c r="C109" s="37"/>
      <c r="D109" s="193" t="s">
        <v>167</v>
      </c>
      <c r="E109" s="37"/>
      <c r="F109" s="194" t="s">
        <v>1178</v>
      </c>
      <c r="G109" s="37"/>
      <c r="H109" s="37"/>
      <c r="I109" s="195"/>
      <c r="J109" s="37"/>
      <c r="K109" s="37"/>
      <c r="L109" s="40"/>
      <c r="M109" s="196"/>
      <c r="N109" s="197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7" t="s">
        <v>167</v>
      </c>
      <c r="AU109" s="17" t="s">
        <v>91</v>
      </c>
    </row>
    <row r="110" spans="1:65" s="13" customFormat="1" ht="11.25">
      <c r="B110" s="198"/>
      <c r="C110" s="199"/>
      <c r="D110" s="193" t="s">
        <v>171</v>
      </c>
      <c r="E110" s="200" t="s">
        <v>79</v>
      </c>
      <c r="F110" s="201" t="s">
        <v>1206</v>
      </c>
      <c r="G110" s="199"/>
      <c r="H110" s="202">
        <v>2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171</v>
      </c>
      <c r="AU110" s="208" t="s">
        <v>91</v>
      </c>
      <c r="AV110" s="13" t="s">
        <v>91</v>
      </c>
      <c r="AW110" s="13" t="s">
        <v>42</v>
      </c>
      <c r="AX110" s="13" t="s">
        <v>89</v>
      </c>
      <c r="AY110" s="208" t="s">
        <v>159</v>
      </c>
    </row>
    <row r="111" spans="1:65" s="2" customFormat="1" ht="14.45" customHeight="1">
      <c r="A111" s="35"/>
      <c r="B111" s="36"/>
      <c r="C111" s="180" t="s">
        <v>221</v>
      </c>
      <c r="D111" s="180" t="s">
        <v>161</v>
      </c>
      <c r="E111" s="181" t="s">
        <v>1207</v>
      </c>
      <c r="F111" s="182" t="s">
        <v>1208</v>
      </c>
      <c r="G111" s="183" t="s">
        <v>488</v>
      </c>
      <c r="H111" s="184">
        <v>9</v>
      </c>
      <c r="I111" s="185"/>
      <c r="J111" s="186">
        <f>ROUND(I111*H111,2)</f>
        <v>0</v>
      </c>
      <c r="K111" s="182" t="s">
        <v>164</v>
      </c>
      <c r="L111" s="40"/>
      <c r="M111" s="187" t="s">
        <v>79</v>
      </c>
      <c r="N111" s="188" t="s">
        <v>51</v>
      </c>
      <c r="O111" s="65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1" t="s">
        <v>165</v>
      </c>
      <c r="AT111" s="191" t="s">
        <v>161</v>
      </c>
      <c r="AU111" s="191" t="s">
        <v>91</v>
      </c>
      <c r="AY111" s="17" t="s">
        <v>159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7" t="s">
        <v>89</v>
      </c>
      <c r="BK111" s="192">
        <f>ROUND(I111*H111,2)</f>
        <v>0</v>
      </c>
      <c r="BL111" s="17" t="s">
        <v>165</v>
      </c>
      <c r="BM111" s="191" t="s">
        <v>1209</v>
      </c>
    </row>
    <row r="112" spans="1:65" s="2" customFormat="1" ht="136.5">
      <c r="A112" s="35"/>
      <c r="B112" s="36"/>
      <c r="C112" s="37"/>
      <c r="D112" s="193" t="s">
        <v>167</v>
      </c>
      <c r="E112" s="37"/>
      <c r="F112" s="194" t="s">
        <v>1210</v>
      </c>
      <c r="G112" s="37"/>
      <c r="H112" s="37"/>
      <c r="I112" s="195"/>
      <c r="J112" s="37"/>
      <c r="K112" s="37"/>
      <c r="L112" s="40"/>
      <c r="M112" s="196"/>
      <c r="N112" s="197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7" t="s">
        <v>167</v>
      </c>
      <c r="AU112" s="17" t="s">
        <v>91</v>
      </c>
    </row>
    <row r="113" spans="1:65" s="13" customFormat="1" ht="11.25">
      <c r="B113" s="198"/>
      <c r="C113" s="199"/>
      <c r="D113" s="193" t="s">
        <v>171</v>
      </c>
      <c r="E113" s="200" t="s">
        <v>79</v>
      </c>
      <c r="F113" s="201" t="s">
        <v>1211</v>
      </c>
      <c r="G113" s="199"/>
      <c r="H113" s="202">
        <v>9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171</v>
      </c>
      <c r="AU113" s="208" t="s">
        <v>91</v>
      </c>
      <c r="AV113" s="13" t="s">
        <v>91</v>
      </c>
      <c r="AW113" s="13" t="s">
        <v>42</v>
      </c>
      <c r="AX113" s="13" t="s">
        <v>89</v>
      </c>
      <c r="AY113" s="208" t="s">
        <v>159</v>
      </c>
    </row>
    <row r="114" spans="1:65" s="2" customFormat="1" ht="14.45" customHeight="1">
      <c r="A114" s="35"/>
      <c r="B114" s="36"/>
      <c r="C114" s="180" t="s">
        <v>226</v>
      </c>
      <c r="D114" s="180" t="s">
        <v>161</v>
      </c>
      <c r="E114" s="181" t="s">
        <v>1212</v>
      </c>
      <c r="F114" s="182" t="s">
        <v>1213</v>
      </c>
      <c r="G114" s="183" t="s">
        <v>488</v>
      </c>
      <c r="H114" s="184">
        <v>9</v>
      </c>
      <c r="I114" s="185"/>
      <c r="J114" s="186">
        <f>ROUND(I114*H114,2)</f>
        <v>0</v>
      </c>
      <c r="K114" s="182" t="s">
        <v>164</v>
      </c>
      <c r="L114" s="40"/>
      <c r="M114" s="187" t="s">
        <v>79</v>
      </c>
      <c r="N114" s="188" t="s">
        <v>51</v>
      </c>
      <c r="O114" s="65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1" t="s">
        <v>165</v>
      </c>
      <c r="AT114" s="191" t="s">
        <v>161</v>
      </c>
      <c r="AU114" s="191" t="s">
        <v>91</v>
      </c>
      <c r="AY114" s="17" t="s">
        <v>159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7" t="s">
        <v>89</v>
      </c>
      <c r="BK114" s="192">
        <f>ROUND(I114*H114,2)</f>
        <v>0</v>
      </c>
      <c r="BL114" s="17" t="s">
        <v>165</v>
      </c>
      <c r="BM114" s="191" t="s">
        <v>1214</v>
      </c>
    </row>
    <row r="115" spans="1:65" s="2" customFormat="1" ht="136.5">
      <c r="A115" s="35"/>
      <c r="B115" s="36"/>
      <c r="C115" s="37"/>
      <c r="D115" s="193" t="s">
        <v>167</v>
      </c>
      <c r="E115" s="37"/>
      <c r="F115" s="194" t="s">
        <v>1210</v>
      </c>
      <c r="G115" s="37"/>
      <c r="H115" s="37"/>
      <c r="I115" s="195"/>
      <c r="J115" s="37"/>
      <c r="K115" s="37"/>
      <c r="L115" s="40"/>
      <c r="M115" s="196"/>
      <c r="N115" s="197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7" t="s">
        <v>167</v>
      </c>
      <c r="AU115" s="17" t="s">
        <v>91</v>
      </c>
    </row>
    <row r="116" spans="1:65" s="13" customFormat="1" ht="11.25">
      <c r="B116" s="198"/>
      <c r="C116" s="199"/>
      <c r="D116" s="193" t="s">
        <v>171</v>
      </c>
      <c r="E116" s="200" t="s">
        <v>79</v>
      </c>
      <c r="F116" s="201" t="s">
        <v>1211</v>
      </c>
      <c r="G116" s="199"/>
      <c r="H116" s="202">
        <v>9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171</v>
      </c>
      <c r="AU116" s="208" t="s">
        <v>91</v>
      </c>
      <c r="AV116" s="13" t="s">
        <v>91</v>
      </c>
      <c r="AW116" s="13" t="s">
        <v>42</v>
      </c>
      <c r="AX116" s="13" t="s">
        <v>89</v>
      </c>
      <c r="AY116" s="208" t="s">
        <v>159</v>
      </c>
    </row>
    <row r="117" spans="1:65" s="2" customFormat="1" ht="14.45" customHeight="1">
      <c r="A117" s="35"/>
      <c r="B117" s="36"/>
      <c r="C117" s="180" t="s">
        <v>231</v>
      </c>
      <c r="D117" s="180" t="s">
        <v>161</v>
      </c>
      <c r="E117" s="181" t="s">
        <v>1215</v>
      </c>
      <c r="F117" s="182" t="s">
        <v>1216</v>
      </c>
      <c r="G117" s="183" t="s">
        <v>488</v>
      </c>
      <c r="H117" s="184">
        <v>5</v>
      </c>
      <c r="I117" s="185"/>
      <c r="J117" s="186">
        <f>ROUND(I117*H117,2)</f>
        <v>0</v>
      </c>
      <c r="K117" s="182" t="s">
        <v>164</v>
      </c>
      <c r="L117" s="40"/>
      <c r="M117" s="187" t="s">
        <v>79</v>
      </c>
      <c r="N117" s="188" t="s">
        <v>51</v>
      </c>
      <c r="O117" s="65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1" t="s">
        <v>165</v>
      </c>
      <c r="AT117" s="191" t="s">
        <v>161</v>
      </c>
      <c r="AU117" s="191" t="s">
        <v>91</v>
      </c>
      <c r="AY117" s="17" t="s">
        <v>159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7" t="s">
        <v>89</v>
      </c>
      <c r="BK117" s="192">
        <f>ROUND(I117*H117,2)</f>
        <v>0</v>
      </c>
      <c r="BL117" s="17" t="s">
        <v>165</v>
      </c>
      <c r="BM117" s="191" t="s">
        <v>1217</v>
      </c>
    </row>
    <row r="118" spans="1:65" s="2" customFormat="1" ht="136.5">
      <c r="A118" s="35"/>
      <c r="B118" s="36"/>
      <c r="C118" s="37"/>
      <c r="D118" s="193" t="s">
        <v>167</v>
      </c>
      <c r="E118" s="37"/>
      <c r="F118" s="194" t="s">
        <v>1210</v>
      </c>
      <c r="G118" s="37"/>
      <c r="H118" s="37"/>
      <c r="I118" s="195"/>
      <c r="J118" s="37"/>
      <c r="K118" s="37"/>
      <c r="L118" s="40"/>
      <c r="M118" s="196"/>
      <c r="N118" s="197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7" t="s">
        <v>167</v>
      </c>
      <c r="AU118" s="17" t="s">
        <v>91</v>
      </c>
    </row>
    <row r="119" spans="1:65" s="13" customFormat="1" ht="11.25">
      <c r="B119" s="198"/>
      <c r="C119" s="199"/>
      <c r="D119" s="193" t="s">
        <v>171</v>
      </c>
      <c r="E119" s="200" t="s">
        <v>79</v>
      </c>
      <c r="F119" s="201" t="s">
        <v>1218</v>
      </c>
      <c r="G119" s="199"/>
      <c r="H119" s="202">
        <v>5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171</v>
      </c>
      <c r="AU119" s="208" t="s">
        <v>91</v>
      </c>
      <c r="AV119" s="13" t="s">
        <v>91</v>
      </c>
      <c r="AW119" s="13" t="s">
        <v>42</v>
      </c>
      <c r="AX119" s="13" t="s">
        <v>89</v>
      </c>
      <c r="AY119" s="208" t="s">
        <v>159</v>
      </c>
    </row>
    <row r="120" spans="1:65" s="2" customFormat="1" ht="14.45" customHeight="1">
      <c r="A120" s="35"/>
      <c r="B120" s="36"/>
      <c r="C120" s="180" t="s">
        <v>237</v>
      </c>
      <c r="D120" s="180" t="s">
        <v>161</v>
      </c>
      <c r="E120" s="181" t="s">
        <v>1219</v>
      </c>
      <c r="F120" s="182" t="s">
        <v>1220</v>
      </c>
      <c r="G120" s="183" t="s">
        <v>488</v>
      </c>
      <c r="H120" s="184">
        <v>1</v>
      </c>
      <c r="I120" s="185"/>
      <c r="J120" s="186">
        <f>ROUND(I120*H120,2)</f>
        <v>0</v>
      </c>
      <c r="K120" s="182" t="s">
        <v>164</v>
      </c>
      <c r="L120" s="40"/>
      <c r="M120" s="187" t="s">
        <v>79</v>
      </c>
      <c r="N120" s="188" t="s">
        <v>51</v>
      </c>
      <c r="O120" s="65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1" t="s">
        <v>165</v>
      </c>
      <c r="AT120" s="191" t="s">
        <v>161</v>
      </c>
      <c r="AU120" s="191" t="s">
        <v>91</v>
      </c>
      <c r="AY120" s="17" t="s">
        <v>159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7" t="s">
        <v>89</v>
      </c>
      <c r="BK120" s="192">
        <f>ROUND(I120*H120,2)</f>
        <v>0</v>
      </c>
      <c r="BL120" s="17" t="s">
        <v>165</v>
      </c>
      <c r="BM120" s="191" t="s">
        <v>1221</v>
      </c>
    </row>
    <row r="121" spans="1:65" s="2" customFormat="1" ht="136.5">
      <c r="A121" s="35"/>
      <c r="B121" s="36"/>
      <c r="C121" s="37"/>
      <c r="D121" s="193" t="s">
        <v>167</v>
      </c>
      <c r="E121" s="37"/>
      <c r="F121" s="194" t="s">
        <v>1210</v>
      </c>
      <c r="G121" s="37"/>
      <c r="H121" s="37"/>
      <c r="I121" s="195"/>
      <c r="J121" s="37"/>
      <c r="K121" s="37"/>
      <c r="L121" s="40"/>
      <c r="M121" s="196"/>
      <c r="N121" s="197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7" t="s">
        <v>167</v>
      </c>
      <c r="AU121" s="17" t="s">
        <v>91</v>
      </c>
    </row>
    <row r="122" spans="1:65" s="13" customFormat="1" ht="11.25">
      <c r="B122" s="198"/>
      <c r="C122" s="199"/>
      <c r="D122" s="193" t="s">
        <v>171</v>
      </c>
      <c r="E122" s="200" t="s">
        <v>79</v>
      </c>
      <c r="F122" s="201" t="s">
        <v>1222</v>
      </c>
      <c r="G122" s="199"/>
      <c r="H122" s="202">
        <v>1</v>
      </c>
      <c r="I122" s="203"/>
      <c r="J122" s="199"/>
      <c r="K122" s="199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171</v>
      </c>
      <c r="AU122" s="208" t="s">
        <v>91</v>
      </c>
      <c r="AV122" s="13" t="s">
        <v>91</v>
      </c>
      <c r="AW122" s="13" t="s">
        <v>42</v>
      </c>
      <c r="AX122" s="13" t="s">
        <v>89</v>
      </c>
      <c r="AY122" s="208" t="s">
        <v>159</v>
      </c>
    </row>
    <row r="123" spans="1:65" s="2" customFormat="1" ht="14.45" customHeight="1">
      <c r="A123" s="35"/>
      <c r="B123" s="36"/>
      <c r="C123" s="180" t="s">
        <v>243</v>
      </c>
      <c r="D123" s="180" t="s">
        <v>161</v>
      </c>
      <c r="E123" s="181" t="s">
        <v>1223</v>
      </c>
      <c r="F123" s="182" t="s">
        <v>1224</v>
      </c>
      <c r="G123" s="183" t="s">
        <v>488</v>
      </c>
      <c r="H123" s="184">
        <v>1</v>
      </c>
      <c r="I123" s="185"/>
      <c r="J123" s="186">
        <f>ROUND(I123*H123,2)</f>
        <v>0</v>
      </c>
      <c r="K123" s="182" t="s">
        <v>164</v>
      </c>
      <c r="L123" s="40"/>
      <c r="M123" s="187" t="s">
        <v>79</v>
      </c>
      <c r="N123" s="188" t="s">
        <v>51</v>
      </c>
      <c r="O123" s="65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1" t="s">
        <v>165</v>
      </c>
      <c r="AT123" s="191" t="s">
        <v>161</v>
      </c>
      <c r="AU123" s="191" t="s">
        <v>91</v>
      </c>
      <c r="AY123" s="17" t="s">
        <v>159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7" t="s">
        <v>89</v>
      </c>
      <c r="BK123" s="192">
        <f>ROUND(I123*H123,2)</f>
        <v>0</v>
      </c>
      <c r="BL123" s="17" t="s">
        <v>165</v>
      </c>
      <c r="BM123" s="191" t="s">
        <v>1225</v>
      </c>
    </row>
    <row r="124" spans="1:65" s="2" customFormat="1" ht="136.5">
      <c r="A124" s="35"/>
      <c r="B124" s="36"/>
      <c r="C124" s="37"/>
      <c r="D124" s="193" t="s">
        <v>167</v>
      </c>
      <c r="E124" s="37"/>
      <c r="F124" s="194" t="s">
        <v>1210</v>
      </c>
      <c r="G124" s="37"/>
      <c r="H124" s="37"/>
      <c r="I124" s="195"/>
      <c r="J124" s="37"/>
      <c r="K124" s="37"/>
      <c r="L124" s="40"/>
      <c r="M124" s="196"/>
      <c r="N124" s="197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167</v>
      </c>
      <c r="AU124" s="17" t="s">
        <v>91</v>
      </c>
    </row>
    <row r="125" spans="1:65" s="13" customFormat="1" ht="11.25">
      <c r="B125" s="198"/>
      <c r="C125" s="199"/>
      <c r="D125" s="193" t="s">
        <v>171</v>
      </c>
      <c r="E125" s="200" t="s">
        <v>79</v>
      </c>
      <c r="F125" s="201" t="s">
        <v>1222</v>
      </c>
      <c r="G125" s="199"/>
      <c r="H125" s="202">
        <v>1</v>
      </c>
      <c r="I125" s="203"/>
      <c r="J125" s="199"/>
      <c r="K125" s="199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171</v>
      </c>
      <c r="AU125" s="208" t="s">
        <v>91</v>
      </c>
      <c r="AV125" s="13" t="s">
        <v>91</v>
      </c>
      <c r="AW125" s="13" t="s">
        <v>42</v>
      </c>
      <c r="AX125" s="13" t="s">
        <v>89</v>
      </c>
      <c r="AY125" s="208" t="s">
        <v>159</v>
      </c>
    </row>
    <row r="126" spans="1:65" s="2" customFormat="1" ht="14.45" customHeight="1">
      <c r="A126" s="35"/>
      <c r="B126" s="36"/>
      <c r="C126" s="180" t="s">
        <v>8</v>
      </c>
      <c r="D126" s="180" t="s">
        <v>161</v>
      </c>
      <c r="E126" s="181" t="s">
        <v>1226</v>
      </c>
      <c r="F126" s="182" t="s">
        <v>1227</v>
      </c>
      <c r="G126" s="183" t="s">
        <v>488</v>
      </c>
      <c r="H126" s="184">
        <v>1</v>
      </c>
      <c r="I126" s="185"/>
      <c r="J126" s="186">
        <f>ROUND(I126*H126,2)</f>
        <v>0</v>
      </c>
      <c r="K126" s="182" t="s">
        <v>164</v>
      </c>
      <c r="L126" s="40"/>
      <c r="M126" s="187" t="s">
        <v>79</v>
      </c>
      <c r="N126" s="188" t="s">
        <v>51</v>
      </c>
      <c r="O126" s="65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1" t="s">
        <v>165</v>
      </c>
      <c r="AT126" s="191" t="s">
        <v>161</v>
      </c>
      <c r="AU126" s="191" t="s">
        <v>91</v>
      </c>
      <c r="AY126" s="17" t="s">
        <v>159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7" t="s">
        <v>89</v>
      </c>
      <c r="BK126" s="192">
        <f>ROUND(I126*H126,2)</f>
        <v>0</v>
      </c>
      <c r="BL126" s="17" t="s">
        <v>165</v>
      </c>
      <c r="BM126" s="191" t="s">
        <v>1228</v>
      </c>
    </row>
    <row r="127" spans="1:65" s="2" customFormat="1" ht="136.5">
      <c r="A127" s="35"/>
      <c r="B127" s="36"/>
      <c r="C127" s="37"/>
      <c r="D127" s="193" t="s">
        <v>167</v>
      </c>
      <c r="E127" s="37"/>
      <c r="F127" s="194" t="s">
        <v>1210</v>
      </c>
      <c r="G127" s="37"/>
      <c r="H127" s="37"/>
      <c r="I127" s="195"/>
      <c r="J127" s="37"/>
      <c r="K127" s="37"/>
      <c r="L127" s="40"/>
      <c r="M127" s="196"/>
      <c r="N127" s="197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7" t="s">
        <v>167</v>
      </c>
      <c r="AU127" s="17" t="s">
        <v>91</v>
      </c>
    </row>
    <row r="128" spans="1:65" s="13" customFormat="1" ht="11.25">
      <c r="B128" s="198"/>
      <c r="C128" s="199"/>
      <c r="D128" s="193" t="s">
        <v>171</v>
      </c>
      <c r="E128" s="200" t="s">
        <v>79</v>
      </c>
      <c r="F128" s="201" t="s">
        <v>1222</v>
      </c>
      <c r="G128" s="199"/>
      <c r="H128" s="202">
        <v>1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171</v>
      </c>
      <c r="AU128" s="208" t="s">
        <v>91</v>
      </c>
      <c r="AV128" s="13" t="s">
        <v>91</v>
      </c>
      <c r="AW128" s="13" t="s">
        <v>42</v>
      </c>
      <c r="AX128" s="13" t="s">
        <v>89</v>
      </c>
      <c r="AY128" s="208" t="s">
        <v>159</v>
      </c>
    </row>
    <row r="129" spans="1:65" s="2" customFormat="1" ht="14.45" customHeight="1">
      <c r="A129" s="35"/>
      <c r="B129" s="36"/>
      <c r="C129" s="180" t="s">
        <v>254</v>
      </c>
      <c r="D129" s="180" t="s">
        <v>161</v>
      </c>
      <c r="E129" s="181" t="s">
        <v>1229</v>
      </c>
      <c r="F129" s="182" t="s">
        <v>1230</v>
      </c>
      <c r="G129" s="183" t="s">
        <v>488</v>
      </c>
      <c r="H129" s="184">
        <v>2</v>
      </c>
      <c r="I129" s="185"/>
      <c r="J129" s="186">
        <f>ROUND(I129*H129,2)</f>
        <v>0</v>
      </c>
      <c r="K129" s="182" t="s">
        <v>164</v>
      </c>
      <c r="L129" s="40"/>
      <c r="M129" s="187" t="s">
        <v>79</v>
      </c>
      <c r="N129" s="188" t="s">
        <v>51</v>
      </c>
      <c r="O129" s="65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1" t="s">
        <v>165</v>
      </c>
      <c r="AT129" s="191" t="s">
        <v>161</v>
      </c>
      <c r="AU129" s="191" t="s">
        <v>91</v>
      </c>
      <c r="AY129" s="17" t="s">
        <v>159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7" t="s">
        <v>89</v>
      </c>
      <c r="BK129" s="192">
        <f>ROUND(I129*H129,2)</f>
        <v>0</v>
      </c>
      <c r="BL129" s="17" t="s">
        <v>165</v>
      </c>
      <c r="BM129" s="191" t="s">
        <v>1231</v>
      </c>
    </row>
    <row r="130" spans="1:65" s="2" customFormat="1" ht="136.5">
      <c r="A130" s="35"/>
      <c r="B130" s="36"/>
      <c r="C130" s="37"/>
      <c r="D130" s="193" t="s">
        <v>167</v>
      </c>
      <c r="E130" s="37"/>
      <c r="F130" s="194" t="s">
        <v>1210</v>
      </c>
      <c r="G130" s="37"/>
      <c r="H130" s="37"/>
      <c r="I130" s="195"/>
      <c r="J130" s="37"/>
      <c r="K130" s="37"/>
      <c r="L130" s="40"/>
      <c r="M130" s="196"/>
      <c r="N130" s="197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167</v>
      </c>
      <c r="AU130" s="17" t="s">
        <v>91</v>
      </c>
    </row>
    <row r="131" spans="1:65" s="13" customFormat="1" ht="11.25">
      <c r="B131" s="198"/>
      <c r="C131" s="199"/>
      <c r="D131" s="193" t="s">
        <v>171</v>
      </c>
      <c r="E131" s="200" t="s">
        <v>79</v>
      </c>
      <c r="F131" s="201" t="s">
        <v>1232</v>
      </c>
      <c r="G131" s="199"/>
      <c r="H131" s="202">
        <v>2</v>
      </c>
      <c r="I131" s="203"/>
      <c r="J131" s="199"/>
      <c r="K131" s="199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171</v>
      </c>
      <c r="AU131" s="208" t="s">
        <v>91</v>
      </c>
      <c r="AV131" s="13" t="s">
        <v>91</v>
      </c>
      <c r="AW131" s="13" t="s">
        <v>42</v>
      </c>
      <c r="AX131" s="13" t="s">
        <v>89</v>
      </c>
      <c r="AY131" s="208" t="s">
        <v>159</v>
      </c>
    </row>
    <row r="132" spans="1:65" s="2" customFormat="1" ht="14.45" customHeight="1">
      <c r="A132" s="35"/>
      <c r="B132" s="36"/>
      <c r="C132" s="180" t="s">
        <v>260</v>
      </c>
      <c r="D132" s="180" t="s">
        <v>161</v>
      </c>
      <c r="E132" s="181" t="s">
        <v>1233</v>
      </c>
      <c r="F132" s="182" t="s">
        <v>1234</v>
      </c>
      <c r="G132" s="183" t="s">
        <v>488</v>
      </c>
      <c r="H132" s="184">
        <v>2</v>
      </c>
      <c r="I132" s="185"/>
      <c r="J132" s="186">
        <f>ROUND(I132*H132,2)</f>
        <v>0</v>
      </c>
      <c r="K132" s="182" t="s">
        <v>164</v>
      </c>
      <c r="L132" s="40"/>
      <c r="M132" s="187" t="s">
        <v>79</v>
      </c>
      <c r="N132" s="188" t="s">
        <v>51</v>
      </c>
      <c r="O132" s="65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1" t="s">
        <v>165</v>
      </c>
      <c r="AT132" s="191" t="s">
        <v>161</v>
      </c>
      <c r="AU132" s="191" t="s">
        <v>91</v>
      </c>
      <c r="AY132" s="17" t="s">
        <v>159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7" t="s">
        <v>89</v>
      </c>
      <c r="BK132" s="192">
        <f>ROUND(I132*H132,2)</f>
        <v>0</v>
      </c>
      <c r="BL132" s="17" t="s">
        <v>165</v>
      </c>
      <c r="BM132" s="191" t="s">
        <v>1235</v>
      </c>
    </row>
    <row r="133" spans="1:65" s="2" customFormat="1" ht="136.5">
      <c r="A133" s="35"/>
      <c r="B133" s="36"/>
      <c r="C133" s="37"/>
      <c r="D133" s="193" t="s">
        <v>167</v>
      </c>
      <c r="E133" s="37"/>
      <c r="F133" s="194" t="s">
        <v>1210</v>
      </c>
      <c r="G133" s="37"/>
      <c r="H133" s="37"/>
      <c r="I133" s="195"/>
      <c r="J133" s="37"/>
      <c r="K133" s="37"/>
      <c r="L133" s="40"/>
      <c r="M133" s="196"/>
      <c r="N133" s="197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167</v>
      </c>
      <c r="AU133" s="17" t="s">
        <v>91</v>
      </c>
    </row>
    <row r="134" spans="1:65" s="13" customFormat="1" ht="11.25">
      <c r="B134" s="198"/>
      <c r="C134" s="199"/>
      <c r="D134" s="193" t="s">
        <v>171</v>
      </c>
      <c r="E134" s="200" t="s">
        <v>79</v>
      </c>
      <c r="F134" s="201" t="s">
        <v>1232</v>
      </c>
      <c r="G134" s="199"/>
      <c r="H134" s="202">
        <v>2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171</v>
      </c>
      <c r="AU134" s="208" t="s">
        <v>91</v>
      </c>
      <c r="AV134" s="13" t="s">
        <v>91</v>
      </c>
      <c r="AW134" s="13" t="s">
        <v>42</v>
      </c>
      <c r="AX134" s="13" t="s">
        <v>89</v>
      </c>
      <c r="AY134" s="208" t="s">
        <v>159</v>
      </c>
    </row>
    <row r="135" spans="1:65" s="2" customFormat="1" ht="24.2" customHeight="1">
      <c r="A135" s="35"/>
      <c r="B135" s="36"/>
      <c r="C135" s="180" t="s">
        <v>265</v>
      </c>
      <c r="D135" s="180" t="s">
        <v>161</v>
      </c>
      <c r="E135" s="181" t="s">
        <v>1236</v>
      </c>
      <c r="F135" s="182" t="s">
        <v>1237</v>
      </c>
      <c r="G135" s="183" t="s">
        <v>488</v>
      </c>
      <c r="H135" s="184">
        <v>23</v>
      </c>
      <c r="I135" s="185"/>
      <c r="J135" s="186">
        <f>ROUND(I135*H135,2)</f>
        <v>0</v>
      </c>
      <c r="K135" s="182" t="s">
        <v>79</v>
      </c>
      <c r="L135" s="40"/>
      <c r="M135" s="187" t="s">
        <v>79</v>
      </c>
      <c r="N135" s="188" t="s">
        <v>51</v>
      </c>
      <c r="O135" s="65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1" t="s">
        <v>165</v>
      </c>
      <c r="AT135" s="191" t="s">
        <v>161</v>
      </c>
      <c r="AU135" s="191" t="s">
        <v>91</v>
      </c>
      <c r="AY135" s="17" t="s">
        <v>159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7" t="s">
        <v>89</v>
      </c>
      <c r="BK135" s="192">
        <f>ROUND(I135*H135,2)</f>
        <v>0</v>
      </c>
      <c r="BL135" s="17" t="s">
        <v>165</v>
      </c>
      <c r="BM135" s="191" t="s">
        <v>1238</v>
      </c>
    </row>
    <row r="136" spans="1:65" s="2" customFormat="1" ht="39">
      <c r="A136" s="35"/>
      <c r="B136" s="36"/>
      <c r="C136" s="37"/>
      <c r="D136" s="193" t="s">
        <v>167</v>
      </c>
      <c r="E136" s="37"/>
      <c r="F136" s="194" t="s">
        <v>1239</v>
      </c>
      <c r="G136" s="37"/>
      <c r="H136" s="37"/>
      <c r="I136" s="195"/>
      <c r="J136" s="37"/>
      <c r="K136" s="37"/>
      <c r="L136" s="40"/>
      <c r="M136" s="196"/>
      <c r="N136" s="197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167</v>
      </c>
      <c r="AU136" s="17" t="s">
        <v>91</v>
      </c>
    </row>
    <row r="137" spans="1:65" s="13" customFormat="1" ht="11.25">
      <c r="B137" s="198"/>
      <c r="C137" s="199"/>
      <c r="D137" s="193" t="s">
        <v>171</v>
      </c>
      <c r="E137" s="200" t="s">
        <v>79</v>
      </c>
      <c r="F137" s="201" t="s">
        <v>1240</v>
      </c>
      <c r="G137" s="199"/>
      <c r="H137" s="202">
        <v>23</v>
      </c>
      <c r="I137" s="203"/>
      <c r="J137" s="199"/>
      <c r="K137" s="199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171</v>
      </c>
      <c r="AU137" s="208" t="s">
        <v>91</v>
      </c>
      <c r="AV137" s="13" t="s">
        <v>91</v>
      </c>
      <c r="AW137" s="13" t="s">
        <v>42</v>
      </c>
      <c r="AX137" s="13" t="s">
        <v>89</v>
      </c>
      <c r="AY137" s="208" t="s">
        <v>159</v>
      </c>
    </row>
    <row r="138" spans="1:65" s="2" customFormat="1" ht="24.2" customHeight="1">
      <c r="A138" s="35"/>
      <c r="B138" s="36"/>
      <c r="C138" s="180" t="s">
        <v>273</v>
      </c>
      <c r="D138" s="180" t="s">
        <v>161</v>
      </c>
      <c r="E138" s="181" t="s">
        <v>1241</v>
      </c>
      <c r="F138" s="182" t="s">
        <v>1242</v>
      </c>
      <c r="G138" s="183" t="s">
        <v>488</v>
      </c>
      <c r="H138" s="184">
        <v>7</v>
      </c>
      <c r="I138" s="185"/>
      <c r="J138" s="186">
        <f>ROUND(I138*H138,2)</f>
        <v>0</v>
      </c>
      <c r="K138" s="182" t="s">
        <v>79</v>
      </c>
      <c r="L138" s="40"/>
      <c r="M138" s="187" t="s">
        <v>79</v>
      </c>
      <c r="N138" s="188" t="s">
        <v>51</v>
      </c>
      <c r="O138" s="65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1" t="s">
        <v>165</v>
      </c>
      <c r="AT138" s="191" t="s">
        <v>161</v>
      </c>
      <c r="AU138" s="191" t="s">
        <v>91</v>
      </c>
      <c r="AY138" s="17" t="s">
        <v>159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7" t="s">
        <v>89</v>
      </c>
      <c r="BK138" s="192">
        <f>ROUND(I138*H138,2)</f>
        <v>0</v>
      </c>
      <c r="BL138" s="17" t="s">
        <v>165</v>
      </c>
      <c r="BM138" s="191" t="s">
        <v>1243</v>
      </c>
    </row>
    <row r="139" spans="1:65" s="2" customFormat="1" ht="39">
      <c r="A139" s="35"/>
      <c r="B139" s="36"/>
      <c r="C139" s="37"/>
      <c r="D139" s="193" t="s">
        <v>167</v>
      </c>
      <c r="E139" s="37"/>
      <c r="F139" s="194" t="s">
        <v>1239</v>
      </c>
      <c r="G139" s="37"/>
      <c r="H139" s="37"/>
      <c r="I139" s="195"/>
      <c r="J139" s="37"/>
      <c r="K139" s="37"/>
      <c r="L139" s="40"/>
      <c r="M139" s="196"/>
      <c r="N139" s="197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167</v>
      </c>
      <c r="AU139" s="17" t="s">
        <v>91</v>
      </c>
    </row>
    <row r="140" spans="1:65" s="13" customFormat="1" ht="11.25">
      <c r="B140" s="198"/>
      <c r="C140" s="199"/>
      <c r="D140" s="193" t="s">
        <v>171</v>
      </c>
      <c r="E140" s="200" t="s">
        <v>79</v>
      </c>
      <c r="F140" s="201" t="s">
        <v>1244</v>
      </c>
      <c r="G140" s="199"/>
      <c r="H140" s="202">
        <v>7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171</v>
      </c>
      <c r="AU140" s="208" t="s">
        <v>91</v>
      </c>
      <c r="AV140" s="13" t="s">
        <v>91</v>
      </c>
      <c r="AW140" s="13" t="s">
        <v>42</v>
      </c>
      <c r="AX140" s="13" t="s">
        <v>89</v>
      </c>
      <c r="AY140" s="208" t="s">
        <v>159</v>
      </c>
    </row>
    <row r="141" spans="1:65" s="15" customFormat="1" ht="11.25">
      <c r="B141" s="230"/>
      <c r="C141" s="231"/>
      <c r="D141" s="193" t="s">
        <v>171</v>
      </c>
      <c r="E141" s="232" t="s">
        <v>79</v>
      </c>
      <c r="F141" s="233" t="s">
        <v>1245</v>
      </c>
      <c r="G141" s="231"/>
      <c r="H141" s="232" t="s">
        <v>79</v>
      </c>
      <c r="I141" s="234"/>
      <c r="J141" s="231"/>
      <c r="K141" s="231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171</v>
      </c>
      <c r="AU141" s="239" t="s">
        <v>91</v>
      </c>
      <c r="AV141" s="15" t="s">
        <v>89</v>
      </c>
      <c r="AW141" s="15" t="s">
        <v>42</v>
      </c>
      <c r="AX141" s="15" t="s">
        <v>81</v>
      </c>
      <c r="AY141" s="239" t="s">
        <v>159</v>
      </c>
    </row>
    <row r="142" spans="1:65" s="2" customFormat="1" ht="24.2" customHeight="1">
      <c r="A142" s="35"/>
      <c r="B142" s="36"/>
      <c r="C142" s="180" t="s">
        <v>278</v>
      </c>
      <c r="D142" s="180" t="s">
        <v>161</v>
      </c>
      <c r="E142" s="181" t="s">
        <v>1246</v>
      </c>
      <c r="F142" s="182" t="s">
        <v>1247</v>
      </c>
      <c r="G142" s="183" t="s">
        <v>488</v>
      </c>
      <c r="H142" s="184">
        <v>23</v>
      </c>
      <c r="I142" s="185"/>
      <c r="J142" s="186">
        <f>ROUND(I142*H142,2)</f>
        <v>0</v>
      </c>
      <c r="K142" s="182" t="s">
        <v>79</v>
      </c>
      <c r="L142" s="40"/>
      <c r="M142" s="187" t="s">
        <v>79</v>
      </c>
      <c r="N142" s="188" t="s">
        <v>51</v>
      </c>
      <c r="O142" s="65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1" t="s">
        <v>165</v>
      </c>
      <c r="AT142" s="191" t="s">
        <v>161</v>
      </c>
      <c r="AU142" s="191" t="s">
        <v>91</v>
      </c>
      <c r="AY142" s="17" t="s">
        <v>159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7" t="s">
        <v>89</v>
      </c>
      <c r="BK142" s="192">
        <f>ROUND(I142*H142,2)</f>
        <v>0</v>
      </c>
      <c r="BL142" s="17" t="s">
        <v>165</v>
      </c>
      <c r="BM142" s="191" t="s">
        <v>1248</v>
      </c>
    </row>
    <row r="143" spans="1:65" s="2" customFormat="1" ht="39">
      <c r="A143" s="35"/>
      <c r="B143" s="36"/>
      <c r="C143" s="37"/>
      <c r="D143" s="193" t="s">
        <v>167</v>
      </c>
      <c r="E143" s="37"/>
      <c r="F143" s="194" t="s">
        <v>1239</v>
      </c>
      <c r="G143" s="37"/>
      <c r="H143" s="37"/>
      <c r="I143" s="195"/>
      <c r="J143" s="37"/>
      <c r="K143" s="37"/>
      <c r="L143" s="40"/>
      <c r="M143" s="196"/>
      <c r="N143" s="197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167</v>
      </c>
      <c r="AU143" s="17" t="s">
        <v>91</v>
      </c>
    </row>
    <row r="144" spans="1:65" s="13" customFormat="1" ht="11.25">
      <c r="B144" s="198"/>
      <c r="C144" s="199"/>
      <c r="D144" s="193" t="s">
        <v>171</v>
      </c>
      <c r="E144" s="200" t="s">
        <v>79</v>
      </c>
      <c r="F144" s="201" t="s">
        <v>1240</v>
      </c>
      <c r="G144" s="199"/>
      <c r="H144" s="202">
        <v>23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171</v>
      </c>
      <c r="AU144" s="208" t="s">
        <v>91</v>
      </c>
      <c r="AV144" s="13" t="s">
        <v>91</v>
      </c>
      <c r="AW144" s="13" t="s">
        <v>42</v>
      </c>
      <c r="AX144" s="13" t="s">
        <v>89</v>
      </c>
      <c r="AY144" s="208" t="s">
        <v>159</v>
      </c>
    </row>
    <row r="145" spans="1:65" s="2" customFormat="1" ht="24.2" customHeight="1">
      <c r="A145" s="35"/>
      <c r="B145" s="36"/>
      <c r="C145" s="180" t="s">
        <v>7</v>
      </c>
      <c r="D145" s="180" t="s">
        <v>161</v>
      </c>
      <c r="E145" s="181" t="s">
        <v>1249</v>
      </c>
      <c r="F145" s="182" t="s">
        <v>1250</v>
      </c>
      <c r="G145" s="183" t="s">
        <v>488</v>
      </c>
      <c r="H145" s="184">
        <v>7</v>
      </c>
      <c r="I145" s="185"/>
      <c r="J145" s="186">
        <f>ROUND(I145*H145,2)</f>
        <v>0</v>
      </c>
      <c r="K145" s="182" t="s">
        <v>79</v>
      </c>
      <c r="L145" s="40"/>
      <c r="M145" s="187" t="s">
        <v>79</v>
      </c>
      <c r="N145" s="188" t="s">
        <v>51</v>
      </c>
      <c r="O145" s="65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1" t="s">
        <v>165</v>
      </c>
      <c r="AT145" s="191" t="s">
        <v>161</v>
      </c>
      <c r="AU145" s="191" t="s">
        <v>91</v>
      </c>
      <c r="AY145" s="17" t="s">
        <v>159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7" t="s">
        <v>89</v>
      </c>
      <c r="BK145" s="192">
        <f>ROUND(I145*H145,2)</f>
        <v>0</v>
      </c>
      <c r="BL145" s="17" t="s">
        <v>165</v>
      </c>
      <c r="BM145" s="191" t="s">
        <v>1251</v>
      </c>
    </row>
    <row r="146" spans="1:65" s="2" customFormat="1" ht="39">
      <c r="A146" s="35"/>
      <c r="B146" s="36"/>
      <c r="C146" s="37"/>
      <c r="D146" s="193" t="s">
        <v>167</v>
      </c>
      <c r="E146" s="37"/>
      <c r="F146" s="194" t="s">
        <v>1239</v>
      </c>
      <c r="G146" s="37"/>
      <c r="H146" s="37"/>
      <c r="I146" s="195"/>
      <c r="J146" s="37"/>
      <c r="K146" s="37"/>
      <c r="L146" s="40"/>
      <c r="M146" s="196"/>
      <c r="N146" s="197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7" t="s">
        <v>167</v>
      </c>
      <c r="AU146" s="17" t="s">
        <v>91</v>
      </c>
    </row>
    <row r="147" spans="1:65" s="13" customFormat="1" ht="11.25">
      <c r="B147" s="198"/>
      <c r="C147" s="199"/>
      <c r="D147" s="193" t="s">
        <v>171</v>
      </c>
      <c r="E147" s="200" t="s">
        <v>79</v>
      </c>
      <c r="F147" s="201" t="s">
        <v>1244</v>
      </c>
      <c r="G147" s="199"/>
      <c r="H147" s="202">
        <v>7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171</v>
      </c>
      <c r="AU147" s="208" t="s">
        <v>91</v>
      </c>
      <c r="AV147" s="13" t="s">
        <v>91</v>
      </c>
      <c r="AW147" s="13" t="s">
        <v>42</v>
      </c>
      <c r="AX147" s="13" t="s">
        <v>89</v>
      </c>
      <c r="AY147" s="208" t="s">
        <v>159</v>
      </c>
    </row>
    <row r="148" spans="1:65" s="15" customFormat="1" ht="11.25">
      <c r="B148" s="230"/>
      <c r="C148" s="231"/>
      <c r="D148" s="193" t="s">
        <v>171</v>
      </c>
      <c r="E148" s="232" t="s">
        <v>79</v>
      </c>
      <c r="F148" s="233" t="s">
        <v>1245</v>
      </c>
      <c r="G148" s="231"/>
      <c r="H148" s="232" t="s">
        <v>79</v>
      </c>
      <c r="I148" s="234"/>
      <c r="J148" s="231"/>
      <c r="K148" s="231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171</v>
      </c>
      <c r="AU148" s="239" t="s">
        <v>91</v>
      </c>
      <c r="AV148" s="15" t="s">
        <v>89</v>
      </c>
      <c r="AW148" s="15" t="s">
        <v>42</v>
      </c>
      <c r="AX148" s="15" t="s">
        <v>81</v>
      </c>
      <c r="AY148" s="239" t="s">
        <v>159</v>
      </c>
    </row>
    <row r="149" spans="1:65" s="2" customFormat="1" ht="24.2" customHeight="1">
      <c r="A149" s="35"/>
      <c r="B149" s="36"/>
      <c r="C149" s="180" t="s">
        <v>289</v>
      </c>
      <c r="D149" s="180" t="s">
        <v>161</v>
      </c>
      <c r="E149" s="181" t="s">
        <v>1252</v>
      </c>
      <c r="F149" s="182" t="s">
        <v>1253</v>
      </c>
      <c r="G149" s="183" t="s">
        <v>488</v>
      </c>
      <c r="H149" s="184">
        <v>23</v>
      </c>
      <c r="I149" s="185"/>
      <c r="J149" s="186">
        <f>ROUND(I149*H149,2)</f>
        <v>0</v>
      </c>
      <c r="K149" s="182" t="s">
        <v>79</v>
      </c>
      <c r="L149" s="40"/>
      <c r="M149" s="187" t="s">
        <v>79</v>
      </c>
      <c r="N149" s="188" t="s">
        <v>51</v>
      </c>
      <c r="O149" s="65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1" t="s">
        <v>165</v>
      </c>
      <c r="AT149" s="191" t="s">
        <v>161</v>
      </c>
      <c r="AU149" s="191" t="s">
        <v>91</v>
      </c>
      <c r="AY149" s="17" t="s">
        <v>159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7" t="s">
        <v>89</v>
      </c>
      <c r="BK149" s="192">
        <f>ROUND(I149*H149,2)</f>
        <v>0</v>
      </c>
      <c r="BL149" s="17" t="s">
        <v>165</v>
      </c>
      <c r="BM149" s="191" t="s">
        <v>1254</v>
      </c>
    </row>
    <row r="150" spans="1:65" s="2" customFormat="1" ht="39">
      <c r="A150" s="35"/>
      <c r="B150" s="36"/>
      <c r="C150" s="37"/>
      <c r="D150" s="193" t="s">
        <v>167</v>
      </c>
      <c r="E150" s="37"/>
      <c r="F150" s="194" t="s">
        <v>1239</v>
      </c>
      <c r="G150" s="37"/>
      <c r="H150" s="37"/>
      <c r="I150" s="195"/>
      <c r="J150" s="37"/>
      <c r="K150" s="37"/>
      <c r="L150" s="40"/>
      <c r="M150" s="196"/>
      <c r="N150" s="197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7" t="s">
        <v>167</v>
      </c>
      <c r="AU150" s="17" t="s">
        <v>91</v>
      </c>
    </row>
    <row r="151" spans="1:65" s="13" customFormat="1" ht="11.25">
      <c r="B151" s="198"/>
      <c r="C151" s="199"/>
      <c r="D151" s="193" t="s">
        <v>171</v>
      </c>
      <c r="E151" s="200" t="s">
        <v>79</v>
      </c>
      <c r="F151" s="201" t="s">
        <v>1240</v>
      </c>
      <c r="G151" s="199"/>
      <c r="H151" s="202">
        <v>23</v>
      </c>
      <c r="I151" s="203"/>
      <c r="J151" s="199"/>
      <c r="K151" s="199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171</v>
      </c>
      <c r="AU151" s="208" t="s">
        <v>91</v>
      </c>
      <c r="AV151" s="13" t="s">
        <v>91</v>
      </c>
      <c r="AW151" s="13" t="s">
        <v>42</v>
      </c>
      <c r="AX151" s="13" t="s">
        <v>89</v>
      </c>
      <c r="AY151" s="208" t="s">
        <v>159</v>
      </c>
    </row>
    <row r="152" spans="1:65" s="2" customFormat="1" ht="24.2" customHeight="1">
      <c r="A152" s="35"/>
      <c r="B152" s="36"/>
      <c r="C152" s="180" t="s">
        <v>294</v>
      </c>
      <c r="D152" s="180" t="s">
        <v>161</v>
      </c>
      <c r="E152" s="181" t="s">
        <v>1255</v>
      </c>
      <c r="F152" s="182" t="s">
        <v>1256</v>
      </c>
      <c r="G152" s="183" t="s">
        <v>488</v>
      </c>
      <c r="H152" s="184">
        <v>7</v>
      </c>
      <c r="I152" s="185"/>
      <c r="J152" s="186">
        <f>ROUND(I152*H152,2)</f>
        <v>0</v>
      </c>
      <c r="K152" s="182" t="s">
        <v>79</v>
      </c>
      <c r="L152" s="40"/>
      <c r="M152" s="187" t="s">
        <v>79</v>
      </c>
      <c r="N152" s="188" t="s">
        <v>51</v>
      </c>
      <c r="O152" s="65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1" t="s">
        <v>165</v>
      </c>
      <c r="AT152" s="191" t="s">
        <v>161</v>
      </c>
      <c r="AU152" s="191" t="s">
        <v>91</v>
      </c>
      <c r="AY152" s="17" t="s">
        <v>159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7" t="s">
        <v>89</v>
      </c>
      <c r="BK152" s="192">
        <f>ROUND(I152*H152,2)</f>
        <v>0</v>
      </c>
      <c r="BL152" s="17" t="s">
        <v>165</v>
      </c>
      <c r="BM152" s="191" t="s">
        <v>1257</v>
      </c>
    </row>
    <row r="153" spans="1:65" s="2" customFormat="1" ht="39">
      <c r="A153" s="35"/>
      <c r="B153" s="36"/>
      <c r="C153" s="37"/>
      <c r="D153" s="193" t="s">
        <v>167</v>
      </c>
      <c r="E153" s="37"/>
      <c r="F153" s="194" t="s">
        <v>1239</v>
      </c>
      <c r="G153" s="37"/>
      <c r="H153" s="37"/>
      <c r="I153" s="195"/>
      <c r="J153" s="37"/>
      <c r="K153" s="37"/>
      <c r="L153" s="40"/>
      <c r="M153" s="196"/>
      <c r="N153" s="197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167</v>
      </c>
      <c r="AU153" s="17" t="s">
        <v>91</v>
      </c>
    </row>
    <row r="154" spans="1:65" s="13" customFormat="1" ht="11.25">
      <c r="B154" s="198"/>
      <c r="C154" s="199"/>
      <c r="D154" s="193" t="s">
        <v>171</v>
      </c>
      <c r="E154" s="200" t="s">
        <v>79</v>
      </c>
      <c r="F154" s="201" t="s">
        <v>1244</v>
      </c>
      <c r="G154" s="199"/>
      <c r="H154" s="202">
        <v>7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171</v>
      </c>
      <c r="AU154" s="208" t="s">
        <v>91</v>
      </c>
      <c r="AV154" s="13" t="s">
        <v>91</v>
      </c>
      <c r="AW154" s="13" t="s">
        <v>42</v>
      </c>
      <c r="AX154" s="13" t="s">
        <v>89</v>
      </c>
      <c r="AY154" s="208" t="s">
        <v>159</v>
      </c>
    </row>
    <row r="155" spans="1:65" s="15" customFormat="1" ht="11.25">
      <c r="B155" s="230"/>
      <c r="C155" s="231"/>
      <c r="D155" s="193" t="s">
        <v>171</v>
      </c>
      <c r="E155" s="232" t="s">
        <v>79</v>
      </c>
      <c r="F155" s="233" t="s">
        <v>1245</v>
      </c>
      <c r="G155" s="231"/>
      <c r="H155" s="232" t="s">
        <v>79</v>
      </c>
      <c r="I155" s="234"/>
      <c r="J155" s="231"/>
      <c r="K155" s="231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171</v>
      </c>
      <c r="AU155" s="239" t="s">
        <v>91</v>
      </c>
      <c r="AV155" s="15" t="s">
        <v>89</v>
      </c>
      <c r="AW155" s="15" t="s">
        <v>42</v>
      </c>
      <c r="AX155" s="15" t="s">
        <v>81</v>
      </c>
      <c r="AY155" s="239" t="s">
        <v>159</v>
      </c>
    </row>
    <row r="156" spans="1:65" s="2" customFormat="1" ht="14.45" customHeight="1">
      <c r="A156" s="35"/>
      <c r="B156" s="36"/>
      <c r="C156" s="180" t="s">
        <v>300</v>
      </c>
      <c r="D156" s="180" t="s">
        <v>161</v>
      </c>
      <c r="E156" s="181" t="s">
        <v>1258</v>
      </c>
      <c r="F156" s="182" t="s">
        <v>1259</v>
      </c>
      <c r="G156" s="183" t="s">
        <v>118</v>
      </c>
      <c r="H156" s="184">
        <v>691.8</v>
      </c>
      <c r="I156" s="185"/>
      <c r="J156" s="186">
        <f>ROUND(I156*H156,2)</f>
        <v>0</v>
      </c>
      <c r="K156" s="182" t="s">
        <v>164</v>
      </c>
      <c r="L156" s="40"/>
      <c r="M156" s="187" t="s">
        <v>79</v>
      </c>
      <c r="N156" s="188" t="s">
        <v>51</v>
      </c>
      <c r="O156" s="65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1" t="s">
        <v>165</v>
      </c>
      <c r="AT156" s="191" t="s">
        <v>161</v>
      </c>
      <c r="AU156" s="191" t="s">
        <v>91</v>
      </c>
      <c r="AY156" s="17" t="s">
        <v>159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7" t="s">
        <v>89</v>
      </c>
      <c r="BK156" s="192">
        <f>ROUND(I156*H156,2)</f>
        <v>0</v>
      </c>
      <c r="BL156" s="17" t="s">
        <v>165</v>
      </c>
      <c r="BM156" s="191" t="s">
        <v>1260</v>
      </c>
    </row>
    <row r="157" spans="1:65" s="2" customFormat="1" ht="48.75">
      <c r="A157" s="35"/>
      <c r="B157" s="36"/>
      <c r="C157" s="37"/>
      <c r="D157" s="193" t="s">
        <v>167</v>
      </c>
      <c r="E157" s="37"/>
      <c r="F157" s="194" t="s">
        <v>1261</v>
      </c>
      <c r="G157" s="37"/>
      <c r="H157" s="37"/>
      <c r="I157" s="195"/>
      <c r="J157" s="37"/>
      <c r="K157" s="37"/>
      <c r="L157" s="40"/>
      <c r="M157" s="196"/>
      <c r="N157" s="19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167</v>
      </c>
      <c r="AU157" s="17" t="s">
        <v>91</v>
      </c>
    </row>
    <row r="158" spans="1:65" s="13" customFormat="1" ht="11.25">
      <c r="B158" s="198"/>
      <c r="C158" s="199"/>
      <c r="D158" s="193" t="s">
        <v>171</v>
      </c>
      <c r="E158" s="200" t="s">
        <v>79</v>
      </c>
      <c r="F158" s="201" t="s">
        <v>1262</v>
      </c>
      <c r="G158" s="199"/>
      <c r="H158" s="202">
        <v>691.8</v>
      </c>
      <c r="I158" s="203"/>
      <c r="J158" s="199"/>
      <c r="K158" s="199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171</v>
      </c>
      <c r="AU158" s="208" t="s">
        <v>91</v>
      </c>
      <c r="AV158" s="13" t="s">
        <v>91</v>
      </c>
      <c r="AW158" s="13" t="s">
        <v>42</v>
      </c>
      <c r="AX158" s="13" t="s">
        <v>89</v>
      </c>
      <c r="AY158" s="208" t="s">
        <v>159</v>
      </c>
    </row>
    <row r="159" spans="1:65" s="2" customFormat="1" ht="24.2" customHeight="1">
      <c r="A159" s="35"/>
      <c r="B159" s="36"/>
      <c r="C159" s="180" t="s">
        <v>306</v>
      </c>
      <c r="D159" s="180" t="s">
        <v>161</v>
      </c>
      <c r="E159" s="181" t="s">
        <v>1263</v>
      </c>
      <c r="F159" s="182" t="s">
        <v>1264</v>
      </c>
      <c r="G159" s="183" t="s">
        <v>488</v>
      </c>
      <c r="H159" s="184">
        <v>92</v>
      </c>
      <c r="I159" s="185"/>
      <c r="J159" s="186">
        <f>ROUND(I159*H159,2)</f>
        <v>0</v>
      </c>
      <c r="K159" s="182" t="s">
        <v>79</v>
      </c>
      <c r="L159" s="40"/>
      <c r="M159" s="187" t="s">
        <v>79</v>
      </c>
      <c r="N159" s="188" t="s">
        <v>51</v>
      </c>
      <c r="O159" s="65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1" t="s">
        <v>165</v>
      </c>
      <c r="AT159" s="191" t="s">
        <v>161</v>
      </c>
      <c r="AU159" s="191" t="s">
        <v>91</v>
      </c>
      <c r="AY159" s="17" t="s">
        <v>159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7" t="s">
        <v>89</v>
      </c>
      <c r="BK159" s="192">
        <f>ROUND(I159*H159,2)</f>
        <v>0</v>
      </c>
      <c r="BL159" s="17" t="s">
        <v>165</v>
      </c>
      <c r="BM159" s="191" t="s">
        <v>1265</v>
      </c>
    </row>
    <row r="160" spans="1:65" s="2" customFormat="1" ht="39">
      <c r="A160" s="35"/>
      <c r="B160" s="36"/>
      <c r="C160" s="37"/>
      <c r="D160" s="193" t="s">
        <v>167</v>
      </c>
      <c r="E160" s="37"/>
      <c r="F160" s="194" t="s">
        <v>1239</v>
      </c>
      <c r="G160" s="37"/>
      <c r="H160" s="37"/>
      <c r="I160" s="195"/>
      <c r="J160" s="37"/>
      <c r="K160" s="37"/>
      <c r="L160" s="40"/>
      <c r="M160" s="196"/>
      <c r="N160" s="197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7" t="s">
        <v>167</v>
      </c>
      <c r="AU160" s="17" t="s">
        <v>91</v>
      </c>
    </row>
    <row r="161" spans="1:65" s="13" customFormat="1" ht="11.25">
      <c r="B161" s="198"/>
      <c r="C161" s="199"/>
      <c r="D161" s="193" t="s">
        <v>171</v>
      </c>
      <c r="E161" s="200" t="s">
        <v>79</v>
      </c>
      <c r="F161" s="201" t="s">
        <v>1266</v>
      </c>
      <c r="G161" s="199"/>
      <c r="H161" s="202">
        <v>23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171</v>
      </c>
      <c r="AU161" s="208" t="s">
        <v>91</v>
      </c>
      <c r="AV161" s="13" t="s">
        <v>91</v>
      </c>
      <c r="AW161" s="13" t="s">
        <v>42</v>
      </c>
      <c r="AX161" s="13" t="s">
        <v>89</v>
      </c>
      <c r="AY161" s="208" t="s">
        <v>159</v>
      </c>
    </row>
    <row r="162" spans="1:65" s="13" customFormat="1" ht="11.25">
      <c r="B162" s="198"/>
      <c r="C162" s="199"/>
      <c r="D162" s="193" t="s">
        <v>171</v>
      </c>
      <c r="E162" s="199"/>
      <c r="F162" s="201" t="s">
        <v>1267</v>
      </c>
      <c r="G162" s="199"/>
      <c r="H162" s="202">
        <v>92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171</v>
      </c>
      <c r="AU162" s="208" t="s">
        <v>91</v>
      </c>
      <c r="AV162" s="13" t="s">
        <v>91</v>
      </c>
      <c r="AW162" s="13" t="s">
        <v>4</v>
      </c>
      <c r="AX162" s="13" t="s">
        <v>89</v>
      </c>
      <c r="AY162" s="208" t="s">
        <v>159</v>
      </c>
    </row>
    <row r="163" spans="1:65" s="2" customFormat="1" ht="24.2" customHeight="1">
      <c r="A163" s="35"/>
      <c r="B163" s="36"/>
      <c r="C163" s="180" t="s">
        <v>313</v>
      </c>
      <c r="D163" s="180" t="s">
        <v>161</v>
      </c>
      <c r="E163" s="181" t="s">
        <v>1268</v>
      </c>
      <c r="F163" s="182" t="s">
        <v>1269</v>
      </c>
      <c r="G163" s="183" t="s">
        <v>488</v>
      </c>
      <c r="H163" s="184">
        <v>28</v>
      </c>
      <c r="I163" s="185"/>
      <c r="J163" s="186">
        <f>ROUND(I163*H163,2)</f>
        <v>0</v>
      </c>
      <c r="K163" s="182" t="s">
        <v>79</v>
      </c>
      <c r="L163" s="40"/>
      <c r="M163" s="187" t="s">
        <v>79</v>
      </c>
      <c r="N163" s="188" t="s">
        <v>51</v>
      </c>
      <c r="O163" s="65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1" t="s">
        <v>165</v>
      </c>
      <c r="AT163" s="191" t="s">
        <v>161</v>
      </c>
      <c r="AU163" s="191" t="s">
        <v>91</v>
      </c>
      <c r="AY163" s="17" t="s">
        <v>159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7" t="s">
        <v>89</v>
      </c>
      <c r="BK163" s="192">
        <f>ROUND(I163*H163,2)</f>
        <v>0</v>
      </c>
      <c r="BL163" s="17" t="s">
        <v>165</v>
      </c>
      <c r="BM163" s="191" t="s">
        <v>1270</v>
      </c>
    </row>
    <row r="164" spans="1:65" s="2" customFormat="1" ht="39">
      <c r="A164" s="35"/>
      <c r="B164" s="36"/>
      <c r="C164" s="37"/>
      <c r="D164" s="193" t="s">
        <v>167</v>
      </c>
      <c r="E164" s="37"/>
      <c r="F164" s="194" t="s">
        <v>1239</v>
      </c>
      <c r="G164" s="37"/>
      <c r="H164" s="37"/>
      <c r="I164" s="195"/>
      <c r="J164" s="37"/>
      <c r="K164" s="37"/>
      <c r="L164" s="40"/>
      <c r="M164" s="196"/>
      <c r="N164" s="197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167</v>
      </c>
      <c r="AU164" s="17" t="s">
        <v>91</v>
      </c>
    </row>
    <row r="165" spans="1:65" s="13" customFormat="1" ht="11.25">
      <c r="B165" s="198"/>
      <c r="C165" s="199"/>
      <c r="D165" s="193" t="s">
        <v>171</v>
      </c>
      <c r="E165" s="200" t="s">
        <v>79</v>
      </c>
      <c r="F165" s="201" t="s">
        <v>1271</v>
      </c>
      <c r="G165" s="199"/>
      <c r="H165" s="202">
        <v>7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171</v>
      </c>
      <c r="AU165" s="208" t="s">
        <v>91</v>
      </c>
      <c r="AV165" s="13" t="s">
        <v>91</v>
      </c>
      <c r="AW165" s="13" t="s">
        <v>42</v>
      </c>
      <c r="AX165" s="13" t="s">
        <v>89</v>
      </c>
      <c r="AY165" s="208" t="s">
        <v>159</v>
      </c>
    </row>
    <row r="166" spans="1:65" s="15" customFormat="1" ht="11.25">
      <c r="B166" s="230"/>
      <c r="C166" s="231"/>
      <c r="D166" s="193" t="s">
        <v>171</v>
      </c>
      <c r="E166" s="232" t="s">
        <v>79</v>
      </c>
      <c r="F166" s="233" t="s">
        <v>1245</v>
      </c>
      <c r="G166" s="231"/>
      <c r="H166" s="232" t="s">
        <v>79</v>
      </c>
      <c r="I166" s="234"/>
      <c r="J166" s="231"/>
      <c r="K166" s="231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171</v>
      </c>
      <c r="AU166" s="239" t="s">
        <v>91</v>
      </c>
      <c r="AV166" s="15" t="s">
        <v>89</v>
      </c>
      <c r="AW166" s="15" t="s">
        <v>42</v>
      </c>
      <c r="AX166" s="15" t="s">
        <v>81</v>
      </c>
      <c r="AY166" s="239" t="s">
        <v>159</v>
      </c>
    </row>
    <row r="167" spans="1:65" s="13" customFormat="1" ht="11.25">
      <c r="B167" s="198"/>
      <c r="C167" s="199"/>
      <c r="D167" s="193" t="s">
        <v>171</v>
      </c>
      <c r="E167" s="199"/>
      <c r="F167" s="201" t="s">
        <v>1272</v>
      </c>
      <c r="G167" s="199"/>
      <c r="H167" s="202">
        <v>28</v>
      </c>
      <c r="I167" s="203"/>
      <c r="J167" s="199"/>
      <c r="K167" s="199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171</v>
      </c>
      <c r="AU167" s="208" t="s">
        <v>91</v>
      </c>
      <c r="AV167" s="13" t="s">
        <v>91</v>
      </c>
      <c r="AW167" s="13" t="s">
        <v>4</v>
      </c>
      <c r="AX167" s="13" t="s">
        <v>89</v>
      </c>
      <c r="AY167" s="208" t="s">
        <v>159</v>
      </c>
    </row>
    <row r="168" spans="1:65" s="2" customFormat="1" ht="24.2" customHeight="1">
      <c r="A168" s="35"/>
      <c r="B168" s="36"/>
      <c r="C168" s="180" t="s">
        <v>319</v>
      </c>
      <c r="D168" s="180" t="s">
        <v>161</v>
      </c>
      <c r="E168" s="181" t="s">
        <v>1273</v>
      </c>
      <c r="F168" s="182" t="s">
        <v>1274</v>
      </c>
      <c r="G168" s="183" t="s">
        <v>488</v>
      </c>
      <c r="H168" s="184">
        <v>92</v>
      </c>
      <c r="I168" s="185"/>
      <c r="J168" s="186">
        <f>ROUND(I168*H168,2)</f>
        <v>0</v>
      </c>
      <c r="K168" s="182" t="s">
        <v>79</v>
      </c>
      <c r="L168" s="40"/>
      <c r="M168" s="187" t="s">
        <v>79</v>
      </c>
      <c r="N168" s="188" t="s">
        <v>51</v>
      </c>
      <c r="O168" s="65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1" t="s">
        <v>165</v>
      </c>
      <c r="AT168" s="191" t="s">
        <v>161</v>
      </c>
      <c r="AU168" s="191" t="s">
        <v>91</v>
      </c>
      <c r="AY168" s="17" t="s">
        <v>159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7" t="s">
        <v>89</v>
      </c>
      <c r="BK168" s="192">
        <f>ROUND(I168*H168,2)</f>
        <v>0</v>
      </c>
      <c r="BL168" s="17" t="s">
        <v>165</v>
      </c>
      <c r="BM168" s="191" t="s">
        <v>1275</v>
      </c>
    </row>
    <row r="169" spans="1:65" s="2" customFormat="1" ht="39">
      <c r="A169" s="35"/>
      <c r="B169" s="36"/>
      <c r="C169" s="37"/>
      <c r="D169" s="193" t="s">
        <v>167</v>
      </c>
      <c r="E169" s="37"/>
      <c r="F169" s="194" t="s">
        <v>1239</v>
      </c>
      <c r="G169" s="37"/>
      <c r="H169" s="37"/>
      <c r="I169" s="195"/>
      <c r="J169" s="37"/>
      <c r="K169" s="37"/>
      <c r="L169" s="40"/>
      <c r="M169" s="196"/>
      <c r="N169" s="197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7" t="s">
        <v>167</v>
      </c>
      <c r="AU169" s="17" t="s">
        <v>91</v>
      </c>
    </row>
    <row r="170" spans="1:65" s="13" customFormat="1" ht="11.25">
      <c r="B170" s="198"/>
      <c r="C170" s="199"/>
      <c r="D170" s="193" t="s">
        <v>171</v>
      </c>
      <c r="E170" s="200" t="s">
        <v>79</v>
      </c>
      <c r="F170" s="201" t="s">
        <v>1266</v>
      </c>
      <c r="G170" s="199"/>
      <c r="H170" s="202">
        <v>23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171</v>
      </c>
      <c r="AU170" s="208" t="s">
        <v>91</v>
      </c>
      <c r="AV170" s="13" t="s">
        <v>91</v>
      </c>
      <c r="AW170" s="13" t="s">
        <v>42</v>
      </c>
      <c r="AX170" s="13" t="s">
        <v>89</v>
      </c>
      <c r="AY170" s="208" t="s">
        <v>159</v>
      </c>
    </row>
    <row r="171" spans="1:65" s="13" customFormat="1" ht="11.25">
      <c r="B171" s="198"/>
      <c r="C171" s="199"/>
      <c r="D171" s="193" t="s">
        <v>171</v>
      </c>
      <c r="E171" s="199"/>
      <c r="F171" s="201" t="s">
        <v>1267</v>
      </c>
      <c r="G171" s="199"/>
      <c r="H171" s="202">
        <v>92</v>
      </c>
      <c r="I171" s="203"/>
      <c r="J171" s="199"/>
      <c r="K171" s="199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171</v>
      </c>
      <c r="AU171" s="208" t="s">
        <v>91</v>
      </c>
      <c r="AV171" s="13" t="s">
        <v>91</v>
      </c>
      <c r="AW171" s="13" t="s">
        <v>4</v>
      </c>
      <c r="AX171" s="13" t="s">
        <v>89</v>
      </c>
      <c r="AY171" s="208" t="s">
        <v>159</v>
      </c>
    </row>
    <row r="172" spans="1:65" s="2" customFormat="1" ht="24.2" customHeight="1">
      <c r="A172" s="35"/>
      <c r="B172" s="36"/>
      <c r="C172" s="180" t="s">
        <v>324</v>
      </c>
      <c r="D172" s="180" t="s">
        <v>161</v>
      </c>
      <c r="E172" s="181" t="s">
        <v>1276</v>
      </c>
      <c r="F172" s="182" t="s">
        <v>1277</v>
      </c>
      <c r="G172" s="183" t="s">
        <v>488</v>
      </c>
      <c r="H172" s="184">
        <v>28</v>
      </c>
      <c r="I172" s="185"/>
      <c r="J172" s="186">
        <f>ROUND(I172*H172,2)</f>
        <v>0</v>
      </c>
      <c r="K172" s="182" t="s">
        <v>79</v>
      </c>
      <c r="L172" s="40"/>
      <c r="M172" s="187" t="s">
        <v>79</v>
      </c>
      <c r="N172" s="188" t="s">
        <v>51</v>
      </c>
      <c r="O172" s="65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1" t="s">
        <v>165</v>
      </c>
      <c r="AT172" s="191" t="s">
        <v>161</v>
      </c>
      <c r="AU172" s="191" t="s">
        <v>91</v>
      </c>
      <c r="AY172" s="17" t="s">
        <v>159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7" t="s">
        <v>89</v>
      </c>
      <c r="BK172" s="192">
        <f>ROUND(I172*H172,2)</f>
        <v>0</v>
      </c>
      <c r="BL172" s="17" t="s">
        <v>165</v>
      </c>
      <c r="BM172" s="191" t="s">
        <v>1278</v>
      </c>
    </row>
    <row r="173" spans="1:65" s="2" customFormat="1" ht="39">
      <c r="A173" s="35"/>
      <c r="B173" s="36"/>
      <c r="C173" s="37"/>
      <c r="D173" s="193" t="s">
        <v>167</v>
      </c>
      <c r="E173" s="37"/>
      <c r="F173" s="194" t="s">
        <v>1239</v>
      </c>
      <c r="G173" s="37"/>
      <c r="H173" s="37"/>
      <c r="I173" s="195"/>
      <c r="J173" s="37"/>
      <c r="K173" s="37"/>
      <c r="L173" s="40"/>
      <c r="M173" s="196"/>
      <c r="N173" s="197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7" t="s">
        <v>167</v>
      </c>
      <c r="AU173" s="17" t="s">
        <v>91</v>
      </c>
    </row>
    <row r="174" spans="1:65" s="13" customFormat="1" ht="11.25">
      <c r="B174" s="198"/>
      <c r="C174" s="199"/>
      <c r="D174" s="193" t="s">
        <v>171</v>
      </c>
      <c r="E174" s="200" t="s">
        <v>79</v>
      </c>
      <c r="F174" s="201" t="s">
        <v>1271</v>
      </c>
      <c r="G174" s="199"/>
      <c r="H174" s="202">
        <v>7</v>
      </c>
      <c r="I174" s="203"/>
      <c r="J174" s="199"/>
      <c r="K174" s="199"/>
      <c r="L174" s="204"/>
      <c r="M174" s="205"/>
      <c r="N174" s="206"/>
      <c r="O174" s="206"/>
      <c r="P174" s="206"/>
      <c r="Q174" s="206"/>
      <c r="R174" s="206"/>
      <c r="S174" s="206"/>
      <c r="T174" s="207"/>
      <c r="AT174" s="208" t="s">
        <v>171</v>
      </c>
      <c r="AU174" s="208" t="s">
        <v>91</v>
      </c>
      <c r="AV174" s="13" t="s">
        <v>91</v>
      </c>
      <c r="AW174" s="13" t="s">
        <v>42</v>
      </c>
      <c r="AX174" s="13" t="s">
        <v>89</v>
      </c>
      <c r="AY174" s="208" t="s">
        <v>159</v>
      </c>
    </row>
    <row r="175" spans="1:65" s="15" customFormat="1" ht="11.25">
      <c r="B175" s="230"/>
      <c r="C175" s="231"/>
      <c r="D175" s="193" t="s">
        <v>171</v>
      </c>
      <c r="E175" s="232" t="s">
        <v>79</v>
      </c>
      <c r="F175" s="233" t="s">
        <v>1245</v>
      </c>
      <c r="G175" s="231"/>
      <c r="H175" s="232" t="s">
        <v>79</v>
      </c>
      <c r="I175" s="234"/>
      <c r="J175" s="231"/>
      <c r="K175" s="231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171</v>
      </c>
      <c r="AU175" s="239" t="s">
        <v>91</v>
      </c>
      <c r="AV175" s="15" t="s">
        <v>89</v>
      </c>
      <c r="AW175" s="15" t="s">
        <v>42</v>
      </c>
      <c r="AX175" s="15" t="s">
        <v>81</v>
      </c>
      <c r="AY175" s="239" t="s">
        <v>159</v>
      </c>
    </row>
    <row r="176" spans="1:65" s="13" customFormat="1" ht="11.25">
      <c r="B176" s="198"/>
      <c r="C176" s="199"/>
      <c r="D176" s="193" t="s">
        <v>171</v>
      </c>
      <c r="E176" s="199"/>
      <c r="F176" s="201" t="s">
        <v>1272</v>
      </c>
      <c r="G176" s="199"/>
      <c r="H176" s="202">
        <v>28</v>
      </c>
      <c r="I176" s="203"/>
      <c r="J176" s="199"/>
      <c r="K176" s="199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171</v>
      </c>
      <c r="AU176" s="208" t="s">
        <v>91</v>
      </c>
      <c r="AV176" s="13" t="s">
        <v>91</v>
      </c>
      <c r="AW176" s="13" t="s">
        <v>4</v>
      </c>
      <c r="AX176" s="13" t="s">
        <v>89</v>
      </c>
      <c r="AY176" s="208" t="s">
        <v>159</v>
      </c>
    </row>
    <row r="177" spans="1:65" s="2" customFormat="1" ht="24.2" customHeight="1">
      <c r="A177" s="35"/>
      <c r="B177" s="36"/>
      <c r="C177" s="180" t="s">
        <v>331</v>
      </c>
      <c r="D177" s="180" t="s">
        <v>161</v>
      </c>
      <c r="E177" s="181" t="s">
        <v>1279</v>
      </c>
      <c r="F177" s="182" t="s">
        <v>1280</v>
      </c>
      <c r="G177" s="183" t="s">
        <v>488</v>
      </c>
      <c r="H177" s="184">
        <v>92</v>
      </c>
      <c r="I177" s="185"/>
      <c r="J177" s="186">
        <f>ROUND(I177*H177,2)</f>
        <v>0</v>
      </c>
      <c r="K177" s="182" t="s">
        <v>79</v>
      </c>
      <c r="L177" s="40"/>
      <c r="M177" s="187" t="s">
        <v>79</v>
      </c>
      <c r="N177" s="188" t="s">
        <v>51</v>
      </c>
      <c r="O177" s="65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1" t="s">
        <v>165</v>
      </c>
      <c r="AT177" s="191" t="s">
        <v>161</v>
      </c>
      <c r="AU177" s="191" t="s">
        <v>91</v>
      </c>
      <c r="AY177" s="17" t="s">
        <v>159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7" t="s">
        <v>89</v>
      </c>
      <c r="BK177" s="192">
        <f>ROUND(I177*H177,2)</f>
        <v>0</v>
      </c>
      <c r="BL177" s="17" t="s">
        <v>165</v>
      </c>
      <c r="BM177" s="191" t="s">
        <v>1281</v>
      </c>
    </row>
    <row r="178" spans="1:65" s="2" customFormat="1" ht="39">
      <c r="A178" s="35"/>
      <c r="B178" s="36"/>
      <c r="C178" s="37"/>
      <c r="D178" s="193" t="s">
        <v>167</v>
      </c>
      <c r="E178" s="37"/>
      <c r="F178" s="194" t="s">
        <v>1239</v>
      </c>
      <c r="G178" s="37"/>
      <c r="H178" s="37"/>
      <c r="I178" s="195"/>
      <c r="J178" s="37"/>
      <c r="K178" s="37"/>
      <c r="L178" s="40"/>
      <c r="M178" s="196"/>
      <c r="N178" s="197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7" t="s">
        <v>167</v>
      </c>
      <c r="AU178" s="17" t="s">
        <v>91</v>
      </c>
    </row>
    <row r="179" spans="1:65" s="13" customFormat="1" ht="11.25">
      <c r="B179" s="198"/>
      <c r="C179" s="199"/>
      <c r="D179" s="193" t="s">
        <v>171</v>
      </c>
      <c r="E179" s="200" t="s">
        <v>79</v>
      </c>
      <c r="F179" s="201" t="s">
        <v>1266</v>
      </c>
      <c r="G179" s="199"/>
      <c r="H179" s="202">
        <v>23</v>
      </c>
      <c r="I179" s="203"/>
      <c r="J179" s="199"/>
      <c r="K179" s="199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171</v>
      </c>
      <c r="AU179" s="208" t="s">
        <v>91</v>
      </c>
      <c r="AV179" s="13" t="s">
        <v>91</v>
      </c>
      <c r="AW179" s="13" t="s">
        <v>42</v>
      </c>
      <c r="AX179" s="13" t="s">
        <v>89</v>
      </c>
      <c r="AY179" s="208" t="s">
        <v>159</v>
      </c>
    </row>
    <row r="180" spans="1:65" s="13" customFormat="1" ht="11.25">
      <c r="B180" s="198"/>
      <c r="C180" s="199"/>
      <c r="D180" s="193" t="s">
        <v>171</v>
      </c>
      <c r="E180" s="199"/>
      <c r="F180" s="201" t="s">
        <v>1267</v>
      </c>
      <c r="G180" s="199"/>
      <c r="H180" s="202">
        <v>92</v>
      </c>
      <c r="I180" s="203"/>
      <c r="J180" s="199"/>
      <c r="K180" s="199"/>
      <c r="L180" s="204"/>
      <c r="M180" s="205"/>
      <c r="N180" s="206"/>
      <c r="O180" s="206"/>
      <c r="P180" s="206"/>
      <c r="Q180" s="206"/>
      <c r="R180" s="206"/>
      <c r="S180" s="206"/>
      <c r="T180" s="207"/>
      <c r="AT180" s="208" t="s">
        <v>171</v>
      </c>
      <c r="AU180" s="208" t="s">
        <v>91</v>
      </c>
      <c r="AV180" s="13" t="s">
        <v>91</v>
      </c>
      <c r="AW180" s="13" t="s">
        <v>4</v>
      </c>
      <c r="AX180" s="13" t="s">
        <v>89</v>
      </c>
      <c r="AY180" s="208" t="s">
        <v>159</v>
      </c>
    </row>
    <row r="181" spans="1:65" s="2" customFormat="1" ht="24.2" customHeight="1">
      <c r="A181" s="35"/>
      <c r="B181" s="36"/>
      <c r="C181" s="180" t="s">
        <v>337</v>
      </c>
      <c r="D181" s="180" t="s">
        <v>161</v>
      </c>
      <c r="E181" s="181" t="s">
        <v>1282</v>
      </c>
      <c r="F181" s="182" t="s">
        <v>1283</v>
      </c>
      <c r="G181" s="183" t="s">
        <v>488</v>
      </c>
      <c r="H181" s="184">
        <v>28</v>
      </c>
      <c r="I181" s="185"/>
      <c r="J181" s="186">
        <f>ROUND(I181*H181,2)</f>
        <v>0</v>
      </c>
      <c r="K181" s="182" t="s">
        <v>79</v>
      </c>
      <c r="L181" s="40"/>
      <c r="M181" s="187" t="s">
        <v>79</v>
      </c>
      <c r="N181" s="188" t="s">
        <v>51</v>
      </c>
      <c r="O181" s="65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1" t="s">
        <v>165</v>
      </c>
      <c r="AT181" s="191" t="s">
        <v>161</v>
      </c>
      <c r="AU181" s="191" t="s">
        <v>91</v>
      </c>
      <c r="AY181" s="17" t="s">
        <v>159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7" t="s">
        <v>89</v>
      </c>
      <c r="BK181" s="192">
        <f>ROUND(I181*H181,2)</f>
        <v>0</v>
      </c>
      <c r="BL181" s="17" t="s">
        <v>165</v>
      </c>
      <c r="BM181" s="191" t="s">
        <v>1284</v>
      </c>
    </row>
    <row r="182" spans="1:65" s="2" customFormat="1" ht="39">
      <c r="A182" s="35"/>
      <c r="B182" s="36"/>
      <c r="C182" s="37"/>
      <c r="D182" s="193" t="s">
        <v>167</v>
      </c>
      <c r="E182" s="37"/>
      <c r="F182" s="194" t="s">
        <v>1239</v>
      </c>
      <c r="G182" s="37"/>
      <c r="H182" s="37"/>
      <c r="I182" s="195"/>
      <c r="J182" s="37"/>
      <c r="K182" s="37"/>
      <c r="L182" s="40"/>
      <c r="M182" s="196"/>
      <c r="N182" s="197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7" t="s">
        <v>167</v>
      </c>
      <c r="AU182" s="17" t="s">
        <v>91</v>
      </c>
    </row>
    <row r="183" spans="1:65" s="13" customFormat="1" ht="11.25">
      <c r="B183" s="198"/>
      <c r="C183" s="199"/>
      <c r="D183" s="193" t="s">
        <v>171</v>
      </c>
      <c r="E183" s="200" t="s">
        <v>79</v>
      </c>
      <c r="F183" s="201" t="s">
        <v>1271</v>
      </c>
      <c r="G183" s="199"/>
      <c r="H183" s="202">
        <v>7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171</v>
      </c>
      <c r="AU183" s="208" t="s">
        <v>91</v>
      </c>
      <c r="AV183" s="13" t="s">
        <v>91</v>
      </c>
      <c r="AW183" s="13" t="s">
        <v>42</v>
      </c>
      <c r="AX183" s="13" t="s">
        <v>89</v>
      </c>
      <c r="AY183" s="208" t="s">
        <v>159</v>
      </c>
    </row>
    <row r="184" spans="1:65" s="15" customFormat="1" ht="11.25">
      <c r="B184" s="230"/>
      <c r="C184" s="231"/>
      <c r="D184" s="193" t="s">
        <v>171</v>
      </c>
      <c r="E184" s="232" t="s">
        <v>79</v>
      </c>
      <c r="F184" s="233" t="s">
        <v>1245</v>
      </c>
      <c r="G184" s="231"/>
      <c r="H184" s="232" t="s">
        <v>79</v>
      </c>
      <c r="I184" s="234"/>
      <c r="J184" s="231"/>
      <c r="K184" s="231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171</v>
      </c>
      <c r="AU184" s="239" t="s">
        <v>91</v>
      </c>
      <c r="AV184" s="15" t="s">
        <v>89</v>
      </c>
      <c r="AW184" s="15" t="s">
        <v>42</v>
      </c>
      <c r="AX184" s="15" t="s">
        <v>81</v>
      </c>
      <c r="AY184" s="239" t="s">
        <v>159</v>
      </c>
    </row>
    <row r="185" spans="1:65" s="13" customFormat="1" ht="11.25">
      <c r="B185" s="198"/>
      <c r="C185" s="199"/>
      <c r="D185" s="193" t="s">
        <v>171</v>
      </c>
      <c r="E185" s="199"/>
      <c r="F185" s="201" t="s">
        <v>1272</v>
      </c>
      <c r="G185" s="199"/>
      <c r="H185" s="202">
        <v>28</v>
      </c>
      <c r="I185" s="203"/>
      <c r="J185" s="199"/>
      <c r="K185" s="199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171</v>
      </c>
      <c r="AU185" s="208" t="s">
        <v>91</v>
      </c>
      <c r="AV185" s="13" t="s">
        <v>91</v>
      </c>
      <c r="AW185" s="13" t="s">
        <v>4</v>
      </c>
      <c r="AX185" s="13" t="s">
        <v>89</v>
      </c>
      <c r="AY185" s="208" t="s">
        <v>159</v>
      </c>
    </row>
    <row r="186" spans="1:65" s="2" customFormat="1" ht="24.2" customHeight="1">
      <c r="A186" s="35"/>
      <c r="B186" s="36"/>
      <c r="C186" s="180" t="s">
        <v>342</v>
      </c>
      <c r="D186" s="180" t="s">
        <v>161</v>
      </c>
      <c r="E186" s="181" t="s">
        <v>1285</v>
      </c>
      <c r="F186" s="182" t="s">
        <v>1286</v>
      </c>
      <c r="G186" s="183" t="s">
        <v>118</v>
      </c>
      <c r="H186" s="184">
        <v>2767.2</v>
      </c>
      <c r="I186" s="185"/>
      <c r="J186" s="186">
        <f>ROUND(I186*H186,2)</f>
        <v>0</v>
      </c>
      <c r="K186" s="182" t="s">
        <v>79</v>
      </c>
      <c r="L186" s="40"/>
      <c r="M186" s="187" t="s">
        <v>79</v>
      </c>
      <c r="N186" s="188" t="s">
        <v>51</v>
      </c>
      <c r="O186" s="65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1" t="s">
        <v>165</v>
      </c>
      <c r="AT186" s="191" t="s">
        <v>161</v>
      </c>
      <c r="AU186" s="191" t="s">
        <v>91</v>
      </c>
      <c r="AY186" s="17" t="s">
        <v>159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7" t="s">
        <v>89</v>
      </c>
      <c r="BK186" s="192">
        <f>ROUND(I186*H186,2)</f>
        <v>0</v>
      </c>
      <c r="BL186" s="17" t="s">
        <v>165</v>
      </c>
      <c r="BM186" s="191" t="s">
        <v>1287</v>
      </c>
    </row>
    <row r="187" spans="1:65" s="13" customFormat="1" ht="11.25">
      <c r="B187" s="198"/>
      <c r="C187" s="199"/>
      <c r="D187" s="193" t="s">
        <v>171</v>
      </c>
      <c r="E187" s="200" t="s">
        <v>79</v>
      </c>
      <c r="F187" s="201" t="s">
        <v>1288</v>
      </c>
      <c r="G187" s="199"/>
      <c r="H187" s="202">
        <v>691.8</v>
      </c>
      <c r="I187" s="203"/>
      <c r="J187" s="199"/>
      <c r="K187" s="199"/>
      <c r="L187" s="204"/>
      <c r="M187" s="205"/>
      <c r="N187" s="206"/>
      <c r="O187" s="206"/>
      <c r="P187" s="206"/>
      <c r="Q187" s="206"/>
      <c r="R187" s="206"/>
      <c r="S187" s="206"/>
      <c r="T187" s="207"/>
      <c r="AT187" s="208" t="s">
        <v>171</v>
      </c>
      <c r="AU187" s="208" t="s">
        <v>91</v>
      </c>
      <c r="AV187" s="13" t="s">
        <v>91</v>
      </c>
      <c r="AW187" s="13" t="s">
        <v>42</v>
      </c>
      <c r="AX187" s="13" t="s">
        <v>89</v>
      </c>
      <c r="AY187" s="208" t="s">
        <v>159</v>
      </c>
    </row>
    <row r="188" spans="1:65" s="13" customFormat="1" ht="11.25">
      <c r="B188" s="198"/>
      <c r="C188" s="199"/>
      <c r="D188" s="193" t="s">
        <v>171</v>
      </c>
      <c r="E188" s="199"/>
      <c r="F188" s="201" t="s">
        <v>1289</v>
      </c>
      <c r="G188" s="199"/>
      <c r="H188" s="202">
        <v>2767.2</v>
      </c>
      <c r="I188" s="203"/>
      <c r="J188" s="199"/>
      <c r="K188" s="199"/>
      <c r="L188" s="204"/>
      <c r="M188" s="248"/>
      <c r="N188" s="249"/>
      <c r="O188" s="249"/>
      <c r="P188" s="249"/>
      <c r="Q188" s="249"/>
      <c r="R188" s="249"/>
      <c r="S188" s="249"/>
      <c r="T188" s="250"/>
      <c r="AT188" s="208" t="s">
        <v>171</v>
      </c>
      <c r="AU188" s="208" t="s">
        <v>91</v>
      </c>
      <c r="AV188" s="13" t="s">
        <v>91</v>
      </c>
      <c r="AW188" s="13" t="s">
        <v>4</v>
      </c>
      <c r="AX188" s="13" t="s">
        <v>89</v>
      </c>
      <c r="AY188" s="208" t="s">
        <v>159</v>
      </c>
    </row>
    <row r="189" spans="1:65" s="2" customFormat="1" ht="6.95" customHeight="1">
      <c r="A189" s="35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0"/>
      <c r="M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</row>
  </sheetData>
  <sheetProtection algorithmName="SHA-512" hashValue="njj3Gfxg4qStrj/266VwuAQJhIk0aBwvXEZwo8EdMyNgGOEKgCypArFL9FcQkbfrewpnVebzthVUtywN6Bm0pw==" saltValue="qMkW4IX5iRxQr/UqrbFu4qo88d3C6g/AKeIjtoGu8iGngqgPE1QWLJ+OFb9OE2o4zSclDZAvn1K4Z2yJOWKK8Q==" spinCount="100000" sheet="1" objects="1" scenarios="1" formatColumns="0" formatRows="0" autoFilter="0"/>
  <autoFilter ref="C80:K188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1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2.83203125" style="1" customWidth="1"/>
    <col min="9" max="9" width="18.83203125" style="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115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0"/>
      <c r="AT3" s="17" t="s">
        <v>91</v>
      </c>
    </row>
    <row r="4" spans="1:46" s="1" customFormat="1" ht="24.95" customHeight="1">
      <c r="B4" s="20"/>
      <c r="D4" s="112" t="s">
        <v>123</v>
      </c>
      <c r="L4" s="20"/>
      <c r="M4" s="113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4" t="s">
        <v>16</v>
      </c>
      <c r="L6" s="20"/>
    </row>
    <row r="7" spans="1:46" s="1" customFormat="1" ht="16.5" customHeight="1">
      <c r="B7" s="20"/>
      <c r="E7" s="309" t="str">
        <f>'Rekapitulace stavby'!K6</f>
        <v>II/611 x II/329 Poděbrady – Přední Lhota, okružní křižovatka_PD</v>
      </c>
      <c r="F7" s="310"/>
      <c r="G7" s="310"/>
      <c r="H7" s="310"/>
      <c r="L7" s="20"/>
    </row>
    <row r="8" spans="1:46" s="2" customFormat="1" ht="12" customHeight="1">
      <c r="A8" s="35"/>
      <c r="B8" s="40"/>
      <c r="C8" s="35"/>
      <c r="D8" s="114" t="s">
        <v>130</v>
      </c>
      <c r="E8" s="35"/>
      <c r="F8" s="35"/>
      <c r="G8" s="35"/>
      <c r="H8" s="35"/>
      <c r="I8" s="35"/>
      <c r="J8" s="35"/>
      <c r="K8" s="35"/>
      <c r="L8" s="11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1" t="s">
        <v>1290</v>
      </c>
      <c r="F9" s="312"/>
      <c r="G9" s="312"/>
      <c r="H9" s="312"/>
      <c r="I9" s="35"/>
      <c r="J9" s="35"/>
      <c r="K9" s="35"/>
      <c r="L9" s="11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04" t="s">
        <v>19</v>
      </c>
      <c r="G11" s="35"/>
      <c r="H11" s="35"/>
      <c r="I11" s="114" t="s">
        <v>20</v>
      </c>
      <c r="J11" s="104" t="s">
        <v>79</v>
      </c>
      <c r="K11" s="35"/>
      <c r="L11" s="11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22</v>
      </c>
      <c r="E12" s="35"/>
      <c r="F12" s="104" t="s">
        <v>23</v>
      </c>
      <c r="G12" s="35"/>
      <c r="H12" s="35"/>
      <c r="I12" s="114" t="s">
        <v>24</v>
      </c>
      <c r="J12" s="116" t="str">
        <f>'Rekapitulace stavby'!AN8</f>
        <v>10. 12. 2020</v>
      </c>
      <c r="K12" s="35"/>
      <c r="L12" s="11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30</v>
      </c>
      <c r="E14" s="35"/>
      <c r="F14" s="35"/>
      <c r="G14" s="35"/>
      <c r="H14" s="35"/>
      <c r="I14" s="114" t="s">
        <v>31</v>
      </c>
      <c r="J14" s="104" t="s">
        <v>32</v>
      </c>
      <c r="K14" s="35"/>
      <c r="L14" s="11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33</v>
      </c>
      <c r="F15" s="35"/>
      <c r="G15" s="35"/>
      <c r="H15" s="35"/>
      <c r="I15" s="114" t="s">
        <v>34</v>
      </c>
      <c r="J15" s="104" t="s">
        <v>35</v>
      </c>
      <c r="K15" s="35"/>
      <c r="L15" s="11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36</v>
      </c>
      <c r="E17" s="35"/>
      <c r="F17" s="35"/>
      <c r="G17" s="35"/>
      <c r="H17" s="35"/>
      <c r="I17" s="114" t="s">
        <v>31</v>
      </c>
      <c r="J17" s="30" t="str">
        <f>'Rekapitulace stavby'!AN13</f>
        <v>Vyplň údaj</v>
      </c>
      <c r="K17" s="35"/>
      <c r="L17" s="11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3" t="str">
        <f>'Rekapitulace stavby'!E14</f>
        <v>Vyplň údaj</v>
      </c>
      <c r="F18" s="314"/>
      <c r="G18" s="314"/>
      <c r="H18" s="314"/>
      <c r="I18" s="114" t="s">
        <v>34</v>
      </c>
      <c r="J18" s="30" t="str">
        <f>'Rekapitulace stavby'!AN14</f>
        <v>Vyplň údaj</v>
      </c>
      <c r="K18" s="35"/>
      <c r="L18" s="11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38</v>
      </c>
      <c r="E20" s="35"/>
      <c r="F20" s="35"/>
      <c r="G20" s="35"/>
      <c r="H20" s="35"/>
      <c r="I20" s="114" t="s">
        <v>31</v>
      </c>
      <c r="J20" s="104" t="s">
        <v>39</v>
      </c>
      <c r="K20" s="35"/>
      <c r="L20" s="11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40</v>
      </c>
      <c r="F21" s="35"/>
      <c r="G21" s="35"/>
      <c r="H21" s="35"/>
      <c r="I21" s="114" t="s">
        <v>34</v>
      </c>
      <c r="J21" s="104" t="s">
        <v>41</v>
      </c>
      <c r="K21" s="35"/>
      <c r="L21" s="11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43</v>
      </c>
      <c r="E23" s="35"/>
      <c r="F23" s="35"/>
      <c r="G23" s="35"/>
      <c r="H23" s="35"/>
      <c r="I23" s="114" t="s">
        <v>31</v>
      </c>
      <c r="J23" s="104" t="s">
        <v>39</v>
      </c>
      <c r="K23" s="35"/>
      <c r="L23" s="11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40</v>
      </c>
      <c r="F24" s="35"/>
      <c r="G24" s="35"/>
      <c r="H24" s="35"/>
      <c r="I24" s="114" t="s">
        <v>34</v>
      </c>
      <c r="J24" s="104" t="s">
        <v>41</v>
      </c>
      <c r="K24" s="35"/>
      <c r="L24" s="11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44</v>
      </c>
      <c r="E26" s="35"/>
      <c r="F26" s="35"/>
      <c r="G26" s="35"/>
      <c r="H26" s="35"/>
      <c r="I26" s="35"/>
      <c r="J26" s="35"/>
      <c r="K26" s="35"/>
      <c r="L26" s="11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60" customHeight="1">
      <c r="A27" s="117"/>
      <c r="B27" s="118"/>
      <c r="C27" s="117"/>
      <c r="D27" s="117"/>
      <c r="E27" s="315" t="s">
        <v>45</v>
      </c>
      <c r="F27" s="315"/>
      <c r="G27" s="315"/>
      <c r="H27" s="31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11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46</v>
      </c>
      <c r="E30" s="35"/>
      <c r="F30" s="35"/>
      <c r="G30" s="35"/>
      <c r="H30" s="35"/>
      <c r="I30" s="35"/>
      <c r="J30" s="122">
        <f>ROUND(J85, 2)</f>
        <v>0</v>
      </c>
      <c r="K30" s="35"/>
      <c r="L30" s="11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11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48</v>
      </c>
      <c r="G32" s="35"/>
      <c r="H32" s="35"/>
      <c r="I32" s="123" t="s">
        <v>47</v>
      </c>
      <c r="J32" s="123" t="s">
        <v>49</v>
      </c>
      <c r="K32" s="35"/>
      <c r="L32" s="11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50</v>
      </c>
      <c r="E33" s="114" t="s">
        <v>51</v>
      </c>
      <c r="F33" s="125">
        <f>ROUND((SUM(BE85:BE113)),  2)</f>
        <v>0</v>
      </c>
      <c r="G33" s="35"/>
      <c r="H33" s="35"/>
      <c r="I33" s="126">
        <v>0.21</v>
      </c>
      <c r="J33" s="125">
        <f>ROUND(((SUM(BE85:BE113))*I33),  2)</f>
        <v>0</v>
      </c>
      <c r="K33" s="35"/>
      <c r="L33" s="11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52</v>
      </c>
      <c r="F34" s="125">
        <f>ROUND((SUM(BF85:BF113)),  2)</f>
        <v>0</v>
      </c>
      <c r="G34" s="35"/>
      <c r="H34" s="35"/>
      <c r="I34" s="126">
        <v>0.15</v>
      </c>
      <c r="J34" s="125">
        <f>ROUND(((SUM(BF85:BF113))*I34),  2)</f>
        <v>0</v>
      </c>
      <c r="K34" s="35"/>
      <c r="L34" s="11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53</v>
      </c>
      <c r="F35" s="125">
        <f>ROUND((SUM(BG85:BG113)),  2)</f>
        <v>0</v>
      </c>
      <c r="G35" s="35"/>
      <c r="H35" s="35"/>
      <c r="I35" s="126">
        <v>0.21</v>
      </c>
      <c r="J35" s="125">
        <f>0</f>
        <v>0</v>
      </c>
      <c r="K35" s="35"/>
      <c r="L35" s="11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54</v>
      </c>
      <c r="F36" s="125">
        <f>ROUND((SUM(BH85:BH113)),  2)</f>
        <v>0</v>
      </c>
      <c r="G36" s="35"/>
      <c r="H36" s="35"/>
      <c r="I36" s="126">
        <v>0.15</v>
      </c>
      <c r="J36" s="125">
        <f>0</f>
        <v>0</v>
      </c>
      <c r="K36" s="35"/>
      <c r="L36" s="11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55</v>
      </c>
      <c r="F37" s="125">
        <f>ROUND((SUM(BI85:BI113)),  2)</f>
        <v>0</v>
      </c>
      <c r="G37" s="35"/>
      <c r="H37" s="35"/>
      <c r="I37" s="126">
        <v>0</v>
      </c>
      <c r="J37" s="125">
        <f>0</f>
        <v>0</v>
      </c>
      <c r="K37" s="35"/>
      <c r="L37" s="11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56</v>
      </c>
      <c r="E39" s="129"/>
      <c r="F39" s="129"/>
      <c r="G39" s="130" t="s">
        <v>57</v>
      </c>
      <c r="H39" s="131" t="s">
        <v>58</v>
      </c>
      <c r="I39" s="129"/>
      <c r="J39" s="132">
        <f>SUM(J30:J37)</f>
        <v>0</v>
      </c>
      <c r="K39" s="133"/>
      <c r="L39" s="11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3" t="s">
        <v>132</v>
      </c>
      <c r="D45" s="37"/>
      <c r="E45" s="37"/>
      <c r="F45" s="37"/>
      <c r="G45" s="37"/>
      <c r="H45" s="37"/>
      <c r="I45" s="37"/>
      <c r="J45" s="37"/>
      <c r="K45" s="37"/>
      <c r="L45" s="11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1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16" t="str">
        <f>E7</f>
        <v>II/611 x II/329 Poděbrady – Přední Lhota, okružní křižovatka_PD</v>
      </c>
      <c r="F48" s="317"/>
      <c r="G48" s="317"/>
      <c r="H48" s="317"/>
      <c r="I48" s="37"/>
      <c r="J48" s="37"/>
      <c r="K48" s="37"/>
      <c r="L48" s="11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130</v>
      </c>
      <c r="D49" s="37"/>
      <c r="E49" s="37"/>
      <c r="F49" s="37"/>
      <c r="G49" s="37"/>
      <c r="H49" s="37"/>
      <c r="I49" s="37"/>
      <c r="J49" s="37"/>
      <c r="K49" s="37"/>
      <c r="L49" s="11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265" t="str">
        <f>E9</f>
        <v>VON - Vedlejší a ostatní náklady</v>
      </c>
      <c r="F50" s="318"/>
      <c r="G50" s="318"/>
      <c r="H50" s="318"/>
      <c r="I50" s="37"/>
      <c r="J50" s="37"/>
      <c r="K50" s="37"/>
      <c r="L50" s="11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29" t="s">
        <v>22</v>
      </c>
      <c r="D52" s="37"/>
      <c r="E52" s="37"/>
      <c r="F52" s="27" t="str">
        <f>F12</f>
        <v>Poděbrady – Přední Lhota</v>
      </c>
      <c r="G52" s="37"/>
      <c r="H52" s="37"/>
      <c r="I52" s="29" t="s">
        <v>24</v>
      </c>
      <c r="J52" s="60" t="str">
        <f>IF(J12="","",J12)</f>
        <v>10. 12. 2020</v>
      </c>
      <c r="K52" s="37"/>
      <c r="L52" s="11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29" t="s">
        <v>30</v>
      </c>
      <c r="D54" s="37"/>
      <c r="E54" s="37"/>
      <c r="F54" s="27" t="str">
        <f>E15</f>
        <v>Středočeský kraj</v>
      </c>
      <c r="G54" s="37"/>
      <c r="H54" s="37"/>
      <c r="I54" s="29" t="s">
        <v>38</v>
      </c>
      <c r="J54" s="33" t="str">
        <f>E21</f>
        <v>METROPROJEKT Praha a.s.</v>
      </c>
      <c r="K54" s="37"/>
      <c r="L54" s="11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29" t="s">
        <v>36</v>
      </c>
      <c r="D55" s="37"/>
      <c r="E55" s="37"/>
      <c r="F55" s="27" t="str">
        <f>IF(E18="","",E18)</f>
        <v>Vyplň údaj</v>
      </c>
      <c r="G55" s="37"/>
      <c r="H55" s="37"/>
      <c r="I55" s="29" t="s">
        <v>43</v>
      </c>
      <c r="J55" s="33" t="str">
        <f>E24</f>
        <v>METROPROJEKT Praha a.s.</v>
      </c>
      <c r="K55" s="37"/>
      <c r="L55" s="11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8" t="s">
        <v>133</v>
      </c>
      <c r="D57" s="139"/>
      <c r="E57" s="139"/>
      <c r="F57" s="139"/>
      <c r="G57" s="139"/>
      <c r="H57" s="139"/>
      <c r="I57" s="139"/>
      <c r="J57" s="140" t="s">
        <v>134</v>
      </c>
      <c r="K57" s="139"/>
      <c r="L57" s="11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1" t="s">
        <v>78</v>
      </c>
      <c r="D59" s="37"/>
      <c r="E59" s="37"/>
      <c r="F59" s="37"/>
      <c r="G59" s="37"/>
      <c r="H59" s="37"/>
      <c r="I59" s="37"/>
      <c r="J59" s="78">
        <f>J85</f>
        <v>0</v>
      </c>
      <c r="K59" s="37"/>
      <c r="L59" s="11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7" t="s">
        <v>135</v>
      </c>
    </row>
    <row r="60" spans="1:47" s="9" customFormat="1" ht="24.95" customHeight="1">
      <c r="B60" s="142"/>
      <c r="C60" s="143"/>
      <c r="D60" s="144" t="s">
        <v>1291</v>
      </c>
      <c r="E60" s="145"/>
      <c r="F60" s="145"/>
      <c r="G60" s="145"/>
      <c r="H60" s="145"/>
      <c r="I60" s="145"/>
      <c r="J60" s="146">
        <f>J86</f>
        <v>0</v>
      </c>
      <c r="K60" s="143"/>
      <c r="L60" s="147"/>
    </row>
    <row r="61" spans="1:47" s="10" customFormat="1" ht="19.899999999999999" customHeight="1">
      <c r="B61" s="148"/>
      <c r="C61" s="98"/>
      <c r="D61" s="149" t="s">
        <v>1292</v>
      </c>
      <c r="E61" s="150"/>
      <c r="F61" s="150"/>
      <c r="G61" s="150"/>
      <c r="H61" s="150"/>
      <c r="I61" s="150"/>
      <c r="J61" s="151">
        <f>J87</f>
        <v>0</v>
      </c>
      <c r="K61" s="98"/>
      <c r="L61" s="152"/>
    </row>
    <row r="62" spans="1:47" s="10" customFormat="1" ht="19.899999999999999" customHeight="1">
      <c r="B62" s="148"/>
      <c r="C62" s="98"/>
      <c r="D62" s="149" t="s">
        <v>1293</v>
      </c>
      <c r="E62" s="150"/>
      <c r="F62" s="150"/>
      <c r="G62" s="150"/>
      <c r="H62" s="150"/>
      <c r="I62" s="150"/>
      <c r="J62" s="151">
        <f>J90</f>
        <v>0</v>
      </c>
      <c r="K62" s="98"/>
      <c r="L62" s="152"/>
    </row>
    <row r="63" spans="1:47" s="10" customFormat="1" ht="19.899999999999999" customHeight="1">
      <c r="B63" s="148"/>
      <c r="C63" s="98"/>
      <c r="D63" s="149" t="s">
        <v>1294</v>
      </c>
      <c r="E63" s="150"/>
      <c r="F63" s="150"/>
      <c r="G63" s="150"/>
      <c r="H63" s="150"/>
      <c r="I63" s="150"/>
      <c r="J63" s="151">
        <f>J97</f>
        <v>0</v>
      </c>
      <c r="K63" s="98"/>
      <c r="L63" s="152"/>
    </row>
    <row r="64" spans="1:47" s="10" customFormat="1" ht="19.899999999999999" customHeight="1">
      <c r="B64" s="148"/>
      <c r="C64" s="98"/>
      <c r="D64" s="149" t="s">
        <v>1295</v>
      </c>
      <c r="E64" s="150"/>
      <c r="F64" s="150"/>
      <c r="G64" s="150"/>
      <c r="H64" s="150"/>
      <c r="I64" s="150"/>
      <c r="J64" s="151">
        <f>J102</f>
        <v>0</v>
      </c>
      <c r="K64" s="98"/>
      <c r="L64" s="152"/>
    </row>
    <row r="65" spans="1:31" s="10" customFormat="1" ht="19.899999999999999" customHeight="1">
      <c r="B65" s="148"/>
      <c r="C65" s="98"/>
      <c r="D65" s="149" t="s">
        <v>1296</v>
      </c>
      <c r="E65" s="150"/>
      <c r="F65" s="150"/>
      <c r="G65" s="150"/>
      <c r="H65" s="150"/>
      <c r="I65" s="150"/>
      <c r="J65" s="151">
        <f>J112</f>
        <v>0</v>
      </c>
      <c r="K65" s="98"/>
      <c r="L65" s="152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1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1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3" t="s">
        <v>144</v>
      </c>
      <c r="D72" s="37"/>
      <c r="E72" s="37"/>
      <c r="F72" s="37"/>
      <c r="G72" s="37"/>
      <c r="H72" s="37"/>
      <c r="I72" s="37"/>
      <c r="J72" s="37"/>
      <c r="K72" s="37"/>
      <c r="L72" s="11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1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29" t="s">
        <v>16</v>
      </c>
      <c r="D74" s="37"/>
      <c r="E74" s="37"/>
      <c r="F74" s="37"/>
      <c r="G74" s="37"/>
      <c r="H74" s="37"/>
      <c r="I74" s="37"/>
      <c r="J74" s="37"/>
      <c r="K74" s="37"/>
      <c r="L74" s="11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16" t="str">
        <f>E7</f>
        <v>II/611 x II/329 Poděbrady – Přední Lhota, okružní křižovatka_PD</v>
      </c>
      <c r="F75" s="317"/>
      <c r="G75" s="317"/>
      <c r="H75" s="317"/>
      <c r="I75" s="37"/>
      <c r="J75" s="37"/>
      <c r="K75" s="37"/>
      <c r="L75" s="11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29" t="s">
        <v>130</v>
      </c>
      <c r="D76" s="37"/>
      <c r="E76" s="37"/>
      <c r="F76" s="37"/>
      <c r="G76" s="37"/>
      <c r="H76" s="37"/>
      <c r="I76" s="37"/>
      <c r="J76" s="37"/>
      <c r="K76" s="37"/>
      <c r="L76" s="11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265" t="str">
        <f>E9</f>
        <v>VON - Vedlejší a ostatní náklady</v>
      </c>
      <c r="F77" s="318"/>
      <c r="G77" s="318"/>
      <c r="H77" s="318"/>
      <c r="I77" s="37"/>
      <c r="J77" s="37"/>
      <c r="K77" s="37"/>
      <c r="L77" s="11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29" t="s">
        <v>22</v>
      </c>
      <c r="D79" s="37"/>
      <c r="E79" s="37"/>
      <c r="F79" s="27" t="str">
        <f>F12</f>
        <v>Poděbrady – Přední Lhota</v>
      </c>
      <c r="G79" s="37"/>
      <c r="H79" s="37"/>
      <c r="I79" s="29" t="s">
        <v>24</v>
      </c>
      <c r="J79" s="60" t="str">
        <f>IF(J12="","",J12)</f>
        <v>10. 12. 2020</v>
      </c>
      <c r="K79" s="37"/>
      <c r="L79" s="11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7" customHeight="1">
      <c r="A81" s="35"/>
      <c r="B81" s="36"/>
      <c r="C81" s="29" t="s">
        <v>30</v>
      </c>
      <c r="D81" s="37"/>
      <c r="E81" s="37"/>
      <c r="F81" s="27" t="str">
        <f>E15</f>
        <v>Středočeský kraj</v>
      </c>
      <c r="G81" s="37"/>
      <c r="H81" s="37"/>
      <c r="I81" s="29" t="s">
        <v>38</v>
      </c>
      <c r="J81" s="33" t="str">
        <f>E21</f>
        <v>METROPROJEKT Praha a.s.</v>
      </c>
      <c r="K81" s="37"/>
      <c r="L81" s="11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7" customHeight="1">
      <c r="A82" s="35"/>
      <c r="B82" s="36"/>
      <c r="C82" s="29" t="s">
        <v>36</v>
      </c>
      <c r="D82" s="37"/>
      <c r="E82" s="37"/>
      <c r="F82" s="27" t="str">
        <f>IF(E18="","",E18)</f>
        <v>Vyplň údaj</v>
      </c>
      <c r="G82" s="37"/>
      <c r="H82" s="37"/>
      <c r="I82" s="29" t="s">
        <v>43</v>
      </c>
      <c r="J82" s="33" t="str">
        <f>E24</f>
        <v>METROPROJEKT Praha a.s.</v>
      </c>
      <c r="K82" s="37"/>
      <c r="L82" s="11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53"/>
      <c r="B84" s="154"/>
      <c r="C84" s="155" t="s">
        <v>145</v>
      </c>
      <c r="D84" s="156" t="s">
        <v>65</v>
      </c>
      <c r="E84" s="156" t="s">
        <v>61</v>
      </c>
      <c r="F84" s="156" t="s">
        <v>62</v>
      </c>
      <c r="G84" s="156" t="s">
        <v>146</v>
      </c>
      <c r="H84" s="156" t="s">
        <v>147</v>
      </c>
      <c r="I84" s="156" t="s">
        <v>148</v>
      </c>
      <c r="J84" s="156" t="s">
        <v>134</v>
      </c>
      <c r="K84" s="157" t="s">
        <v>149</v>
      </c>
      <c r="L84" s="158"/>
      <c r="M84" s="69" t="s">
        <v>79</v>
      </c>
      <c r="N84" s="70" t="s">
        <v>50</v>
      </c>
      <c r="O84" s="70" t="s">
        <v>150</v>
      </c>
      <c r="P84" s="70" t="s">
        <v>151</v>
      </c>
      <c r="Q84" s="70" t="s">
        <v>152</v>
      </c>
      <c r="R84" s="70" t="s">
        <v>153</v>
      </c>
      <c r="S84" s="70" t="s">
        <v>154</v>
      </c>
      <c r="T84" s="71" t="s">
        <v>155</v>
      </c>
      <c r="U84" s="153"/>
      <c r="V84" s="153"/>
      <c r="W84" s="153"/>
      <c r="X84" s="153"/>
      <c r="Y84" s="153"/>
      <c r="Z84" s="153"/>
      <c r="AA84" s="153"/>
      <c r="AB84" s="153"/>
      <c r="AC84" s="153"/>
      <c r="AD84" s="153"/>
      <c r="AE84" s="153"/>
    </row>
    <row r="85" spans="1:65" s="2" customFormat="1" ht="22.9" customHeight="1">
      <c r="A85" s="35"/>
      <c r="B85" s="36"/>
      <c r="C85" s="76" t="s">
        <v>156</v>
      </c>
      <c r="D85" s="37"/>
      <c r="E85" s="37"/>
      <c r="F85" s="37"/>
      <c r="G85" s="37"/>
      <c r="H85" s="37"/>
      <c r="I85" s="37"/>
      <c r="J85" s="159">
        <f>BK85</f>
        <v>0</v>
      </c>
      <c r="K85" s="37"/>
      <c r="L85" s="40"/>
      <c r="M85" s="72"/>
      <c r="N85" s="160"/>
      <c r="O85" s="73"/>
      <c r="P85" s="161">
        <f>P86</f>
        <v>0</v>
      </c>
      <c r="Q85" s="73"/>
      <c r="R85" s="161">
        <f>R86</f>
        <v>0</v>
      </c>
      <c r="S85" s="73"/>
      <c r="T85" s="162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7" t="s">
        <v>80</v>
      </c>
      <c r="AU85" s="17" t="s">
        <v>135</v>
      </c>
      <c r="BK85" s="163">
        <f>BK86</f>
        <v>0</v>
      </c>
    </row>
    <row r="86" spans="1:65" s="12" customFormat="1" ht="25.9" customHeight="1">
      <c r="B86" s="164"/>
      <c r="C86" s="165"/>
      <c r="D86" s="166" t="s">
        <v>80</v>
      </c>
      <c r="E86" s="167" t="s">
        <v>1297</v>
      </c>
      <c r="F86" s="167" t="s">
        <v>1298</v>
      </c>
      <c r="G86" s="165"/>
      <c r="H86" s="165"/>
      <c r="I86" s="168"/>
      <c r="J86" s="169">
        <f>BK86</f>
        <v>0</v>
      </c>
      <c r="K86" s="165"/>
      <c r="L86" s="170"/>
      <c r="M86" s="171"/>
      <c r="N86" s="172"/>
      <c r="O86" s="172"/>
      <c r="P86" s="173">
        <f>P87+P90+P97+P102+P112</f>
        <v>0</v>
      </c>
      <c r="Q86" s="172"/>
      <c r="R86" s="173">
        <f>R87+R90+R97+R102+R112</f>
        <v>0</v>
      </c>
      <c r="S86" s="172"/>
      <c r="T86" s="174">
        <f>T87+T90+T97+T102+T112</f>
        <v>0</v>
      </c>
      <c r="AR86" s="175" t="s">
        <v>192</v>
      </c>
      <c r="AT86" s="176" t="s">
        <v>80</v>
      </c>
      <c r="AU86" s="176" t="s">
        <v>81</v>
      </c>
      <c r="AY86" s="175" t="s">
        <v>159</v>
      </c>
      <c r="BK86" s="177">
        <f>BK87+BK90+BK97+BK102+BK112</f>
        <v>0</v>
      </c>
    </row>
    <row r="87" spans="1:65" s="12" customFormat="1" ht="22.9" customHeight="1">
      <c r="B87" s="164"/>
      <c r="C87" s="165"/>
      <c r="D87" s="166" t="s">
        <v>80</v>
      </c>
      <c r="E87" s="178" t="s">
        <v>1299</v>
      </c>
      <c r="F87" s="178" t="s">
        <v>1300</v>
      </c>
      <c r="G87" s="165"/>
      <c r="H87" s="165"/>
      <c r="I87" s="168"/>
      <c r="J87" s="179">
        <f>BK87</f>
        <v>0</v>
      </c>
      <c r="K87" s="165"/>
      <c r="L87" s="170"/>
      <c r="M87" s="171"/>
      <c r="N87" s="172"/>
      <c r="O87" s="172"/>
      <c r="P87" s="173">
        <f>SUM(P88:P89)</f>
        <v>0</v>
      </c>
      <c r="Q87" s="172"/>
      <c r="R87" s="173">
        <f>SUM(R88:R89)</f>
        <v>0</v>
      </c>
      <c r="S87" s="172"/>
      <c r="T87" s="174">
        <f>SUM(T88:T89)</f>
        <v>0</v>
      </c>
      <c r="AR87" s="175" t="s">
        <v>192</v>
      </c>
      <c r="AT87" s="176" t="s">
        <v>80</v>
      </c>
      <c r="AU87" s="176" t="s">
        <v>89</v>
      </c>
      <c r="AY87" s="175" t="s">
        <v>159</v>
      </c>
      <c r="BK87" s="177">
        <f>SUM(BK88:BK89)</f>
        <v>0</v>
      </c>
    </row>
    <row r="88" spans="1:65" s="2" customFormat="1" ht="24.2" customHeight="1">
      <c r="A88" s="35"/>
      <c r="B88" s="36"/>
      <c r="C88" s="180" t="s">
        <v>89</v>
      </c>
      <c r="D88" s="180" t="s">
        <v>161</v>
      </c>
      <c r="E88" s="181" t="s">
        <v>1301</v>
      </c>
      <c r="F88" s="182" t="s">
        <v>1302</v>
      </c>
      <c r="G88" s="183" t="s">
        <v>950</v>
      </c>
      <c r="H88" s="184">
        <v>1</v>
      </c>
      <c r="I88" s="185"/>
      <c r="J88" s="186">
        <f>ROUND(I88*H88,2)</f>
        <v>0</v>
      </c>
      <c r="K88" s="182" t="s">
        <v>79</v>
      </c>
      <c r="L88" s="40"/>
      <c r="M88" s="187" t="s">
        <v>79</v>
      </c>
      <c r="N88" s="188" t="s">
        <v>51</v>
      </c>
      <c r="O88" s="65"/>
      <c r="P88" s="189">
        <f>O88*H88</f>
        <v>0</v>
      </c>
      <c r="Q88" s="189">
        <v>0</v>
      </c>
      <c r="R88" s="189">
        <f>Q88*H88</f>
        <v>0</v>
      </c>
      <c r="S88" s="189">
        <v>0</v>
      </c>
      <c r="T88" s="190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1" t="s">
        <v>1303</v>
      </c>
      <c r="AT88" s="191" t="s">
        <v>161</v>
      </c>
      <c r="AU88" s="191" t="s">
        <v>91</v>
      </c>
      <c r="AY88" s="17" t="s">
        <v>159</v>
      </c>
      <c r="BE88" s="192">
        <f>IF(N88="základní",J88,0)</f>
        <v>0</v>
      </c>
      <c r="BF88" s="192">
        <f>IF(N88="snížená",J88,0)</f>
        <v>0</v>
      </c>
      <c r="BG88" s="192">
        <f>IF(N88="zákl. přenesená",J88,0)</f>
        <v>0</v>
      </c>
      <c r="BH88" s="192">
        <f>IF(N88="sníž. přenesená",J88,0)</f>
        <v>0</v>
      </c>
      <c r="BI88" s="192">
        <f>IF(N88="nulová",J88,0)</f>
        <v>0</v>
      </c>
      <c r="BJ88" s="17" t="s">
        <v>89</v>
      </c>
      <c r="BK88" s="192">
        <f>ROUND(I88*H88,2)</f>
        <v>0</v>
      </c>
      <c r="BL88" s="17" t="s">
        <v>1303</v>
      </c>
      <c r="BM88" s="191" t="s">
        <v>1304</v>
      </c>
    </row>
    <row r="89" spans="1:65" s="2" customFormat="1" ht="48.75">
      <c r="A89" s="35"/>
      <c r="B89" s="36"/>
      <c r="C89" s="37"/>
      <c r="D89" s="193" t="s">
        <v>169</v>
      </c>
      <c r="E89" s="37"/>
      <c r="F89" s="194" t="s">
        <v>1305</v>
      </c>
      <c r="G89" s="37"/>
      <c r="H89" s="37"/>
      <c r="I89" s="195"/>
      <c r="J89" s="37"/>
      <c r="K89" s="37"/>
      <c r="L89" s="40"/>
      <c r="M89" s="196"/>
      <c r="N89" s="197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7" t="s">
        <v>169</v>
      </c>
      <c r="AU89" s="17" t="s">
        <v>91</v>
      </c>
    </row>
    <row r="90" spans="1:65" s="12" customFormat="1" ht="22.9" customHeight="1">
      <c r="B90" s="164"/>
      <c r="C90" s="165"/>
      <c r="D90" s="166" t="s">
        <v>80</v>
      </c>
      <c r="E90" s="178" t="s">
        <v>1306</v>
      </c>
      <c r="F90" s="178" t="s">
        <v>1307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SUM(P91:P96)</f>
        <v>0</v>
      </c>
      <c r="Q90" s="172"/>
      <c r="R90" s="173">
        <f>SUM(R91:R96)</f>
        <v>0</v>
      </c>
      <c r="S90" s="172"/>
      <c r="T90" s="174">
        <f>SUM(T91:T96)</f>
        <v>0</v>
      </c>
      <c r="AR90" s="175" t="s">
        <v>192</v>
      </c>
      <c r="AT90" s="176" t="s">
        <v>80</v>
      </c>
      <c r="AU90" s="176" t="s">
        <v>89</v>
      </c>
      <c r="AY90" s="175" t="s">
        <v>159</v>
      </c>
      <c r="BK90" s="177">
        <f>SUM(BK91:BK96)</f>
        <v>0</v>
      </c>
    </row>
    <row r="91" spans="1:65" s="2" customFormat="1" ht="14.45" customHeight="1">
      <c r="A91" s="35"/>
      <c r="B91" s="36"/>
      <c r="C91" s="180" t="s">
        <v>91</v>
      </c>
      <c r="D91" s="180" t="s">
        <v>161</v>
      </c>
      <c r="E91" s="181" t="s">
        <v>1308</v>
      </c>
      <c r="F91" s="182" t="s">
        <v>1309</v>
      </c>
      <c r="G91" s="183" t="s">
        <v>488</v>
      </c>
      <c r="H91" s="184">
        <v>1</v>
      </c>
      <c r="I91" s="185"/>
      <c r="J91" s="186">
        <f>ROUND(I91*H91,2)</f>
        <v>0</v>
      </c>
      <c r="K91" s="182" t="s">
        <v>79</v>
      </c>
      <c r="L91" s="40"/>
      <c r="M91" s="187" t="s">
        <v>79</v>
      </c>
      <c r="N91" s="188" t="s">
        <v>51</v>
      </c>
      <c r="O91" s="65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1" t="s">
        <v>1303</v>
      </c>
      <c r="AT91" s="191" t="s">
        <v>161</v>
      </c>
      <c r="AU91" s="191" t="s">
        <v>91</v>
      </c>
      <c r="AY91" s="17" t="s">
        <v>159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7" t="s">
        <v>89</v>
      </c>
      <c r="BK91" s="192">
        <f>ROUND(I91*H91,2)</f>
        <v>0</v>
      </c>
      <c r="BL91" s="17" t="s">
        <v>1303</v>
      </c>
      <c r="BM91" s="191" t="s">
        <v>1310</v>
      </c>
    </row>
    <row r="92" spans="1:65" s="2" customFormat="1" ht="19.5">
      <c r="A92" s="35"/>
      <c r="B92" s="36"/>
      <c r="C92" s="37"/>
      <c r="D92" s="193" t="s">
        <v>169</v>
      </c>
      <c r="E92" s="37"/>
      <c r="F92" s="194" t="s">
        <v>1311</v>
      </c>
      <c r="G92" s="37"/>
      <c r="H92" s="37"/>
      <c r="I92" s="195"/>
      <c r="J92" s="37"/>
      <c r="K92" s="37"/>
      <c r="L92" s="40"/>
      <c r="M92" s="196"/>
      <c r="N92" s="197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7" t="s">
        <v>169</v>
      </c>
      <c r="AU92" s="17" t="s">
        <v>91</v>
      </c>
    </row>
    <row r="93" spans="1:65" s="2" customFormat="1" ht="14.45" customHeight="1">
      <c r="A93" s="35"/>
      <c r="B93" s="36"/>
      <c r="C93" s="180" t="s">
        <v>178</v>
      </c>
      <c r="D93" s="180" t="s">
        <v>161</v>
      </c>
      <c r="E93" s="181" t="s">
        <v>1312</v>
      </c>
      <c r="F93" s="182" t="s">
        <v>1313</v>
      </c>
      <c r="G93" s="183" t="s">
        <v>488</v>
      </c>
      <c r="H93" s="184">
        <v>1</v>
      </c>
      <c r="I93" s="185"/>
      <c r="J93" s="186">
        <f>ROUND(I93*H93,2)</f>
        <v>0</v>
      </c>
      <c r="K93" s="182" t="s">
        <v>79</v>
      </c>
      <c r="L93" s="40"/>
      <c r="M93" s="187" t="s">
        <v>79</v>
      </c>
      <c r="N93" s="188" t="s">
        <v>51</v>
      </c>
      <c r="O93" s="65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1" t="s">
        <v>1303</v>
      </c>
      <c r="AT93" s="191" t="s">
        <v>161</v>
      </c>
      <c r="AU93" s="191" t="s">
        <v>91</v>
      </c>
      <c r="AY93" s="17" t="s">
        <v>159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7" t="s">
        <v>89</v>
      </c>
      <c r="BK93" s="192">
        <f>ROUND(I93*H93,2)</f>
        <v>0</v>
      </c>
      <c r="BL93" s="17" t="s">
        <v>1303</v>
      </c>
      <c r="BM93" s="191" t="s">
        <v>1314</v>
      </c>
    </row>
    <row r="94" spans="1:65" s="2" customFormat="1" ht="19.5">
      <c r="A94" s="35"/>
      <c r="B94" s="36"/>
      <c r="C94" s="37"/>
      <c r="D94" s="193" t="s">
        <v>169</v>
      </c>
      <c r="E94" s="37"/>
      <c r="F94" s="194" t="s">
        <v>1311</v>
      </c>
      <c r="G94" s="37"/>
      <c r="H94" s="37"/>
      <c r="I94" s="195"/>
      <c r="J94" s="37"/>
      <c r="K94" s="37"/>
      <c r="L94" s="40"/>
      <c r="M94" s="196"/>
      <c r="N94" s="197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7" t="s">
        <v>169</v>
      </c>
      <c r="AU94" s="17" t="s">
        <v>91</v>
      </c>
    </row>
    <row r="95" spans="1:65" s="2" customFormat="1" ht="14.45" customHeight="1">
      <c r="A95" s="35"/>
      <c r="B95" s="36"/>
      <c r="C95" s="180" t="s">
        <v>165</v>
      </c>
      <c r="D95" s="180" t="s">
        <v>161</v>
      </c>
      <c r="E95" s="181" t="s">
        <v>1315</v>
      </c>
      <c r="F95" s="182" t="s">
        <v>1316</v>
      </c>
      <c r="G95" s="183" t="s">
        <v>488</v>
      </c>
      <c r="H95" s="184">
        <v>1</v>
      </c>
      <c r="I95" s="185"/>
      <c r="J95" s="186">
        <f>ROUND(I95*H95,2)</f>
        <v>0</v>
      </c>
      <c r="K95" s="182" t="s">
        <v>79</v>
      </c>
      <c r="L95" s="40"/>
      <c r="M95" s="187" t="s">
        <v>79</v>
      </c>
      <c r="N95" s="188" t="s">
        <v>51</v>
      </c>
      <c r="O95" s="65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1" t="s">
        <v>1303</v>
      </c>
      <c r="AT95" s="191" t="s">
        <v>161</v>
      </c>
      <c r="AU95" s="191" t="s">
        <v>91</v>
      </c>
      <c r="AY95" s="17" t="s">
        <v>159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7" t="s">
        <v>89</v>
      </c>
      <c r="BK95" s="192">
        <f>ROUND(I95*H95,2)</f>
        <v>0</v>
      </c>
      <c r="BL95" s="17" t="s">
        <v>1303</v>
      </c>
      <c r="BM95" s="191" t="s">
        <v>1317</v>
      </c>
    </row>
    <row r="96" spans="1:65" s="2" customFormat="1" ht="19.5">
      <c r="A96" s="35"/>
      <c r="B96" s="36"/>
      <c r="C96" s="37"/>
      <c r="D96" s="193" t="s">
        <v>169</v>
      </c>
      <c r="E96" s="37"/>
      <c r="F96" s="194" t="s">
        <v>1311</v>
      </c>
      <c r="G96" s="37"/>
      <c r="H96" s="37"/>
      <c r="I96" s="195"/>
      <c r="J96" s="37"/>
      <c r="K96" s="37"/>
      <c r="L96" s="40"/>
      <c r="M96" s="196"/>
      <c r="N96" s="197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7" t="s">
        <v>169</v>
      </c>
      <c r="AU96" s="17" t="s">
        <v>91</v>
      </c>
    </row>
    <row r="97" spans="1:65" s="12" customFormat="1" ht="22.9" customHeight="1">
      <c r="B97" s="164"/>
      <c r="C97" s="165"/>
      <c r="D97" s="166" t="s">
        <v>80</v>
      </c>
      <c r="E97" s="178" t="s">
        <v>1318</v>
      </c>
      <c r="F97" s="178" t="s">
        <v>1319</v>
      </c>
      <c r="G97" s="165"/>
      <c r="H97" s="165"/>
      <c r="I97" s="168"/>
      <c r="J97" s="179">
        <f>BK97</f>
        <v>0</v>
      </c>
      <c r="K97" s="165"/>
      <c r="L97" s="170"/>
      <c r="M97" s="171"/>
      <c r="N97" s="172"/>
      <c r="O97" s="172"/>
      <c r="P97" s="173">
        <f>SUM(P98:P101)</f>
        <v>0</v>
      </c>
      <c r="Q97" s="172"/>
      <c r="R97" s="173">
        <f>SUM(R98:R101)</f>
        <v>0</v>
      </c>
      <c r="S97" s="172"/>
      <c r="T97" s="174">
        <f>SUM(T98:T101)</f>
        <v>0</v>
      </c>
      <c r="AR97" s="175" t="s">
        <v>192</v>
      </c>
      <c r="AT97" s="176" t="s">
        <v>80</v>
      </c>
      <c r="AU97" s="176" t="s">
        <v>89</v>
      </c>
      <c r="AY97" s="175" t="s">
        <v>159</v>
      </c>
      <c r="BK97" s="177">
        <f>SUM(BK98:BK101)</f>
        <v>0</v>
      </c>
    </row>
    <row r="98" spans="1:65" s="2" customFormat="1" ht="14.45" customHeight="1">
      <c r="A98" s="35"/>
      <c r="B98" s="36"/>
      <c r="C98" s="180" t="s">
        <v>192</v>
      </c>
      <c r="D98" s="180" t="s">
        <v>161</v>
      </c>
      <c r="E98" s="181" t="s">
        <v>1320</v>
      </c>
      <c r="F98" s="182" t="s">
        <v>1321</v>
      </c>
      <c r="G98" s="183" t="s">
        <v>950</v>
      </c>
      <c r="H98" s="184">
        <v>1</v>
      </c>
      <c r="I98" s="185"/>
      <c r="J98" s="186">
        <f>ROUND(I98*H98,2)</f>
        <v>0</v>
      </c>
      <c r="K98" s="182" t="s">
        <v>79</v>
      </c>
      <c r="L98" s="40"/>
      <c r="M98" s="187" t="s">
        <v>79</v>
      </c>
      <c r="N98" s="188" t="s">
        <v>51</v>
      </c>
      <c r="O98" s="65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1" t="s">
        <v>1303</v>
      </c>
      <c r="AT98" s="191" t="s">
        <v>161</v>
      </c>
      <c r="AU98" s="191" t="s">
        <v>91</v>
      </c>
      <c r="AY98" s="17" t="s">
        <v>159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7" t="s">
        <v>89</v>
      </c>
      <c r="BK98" s="192">
        <f>ROUND(I98*H98,2)</f>
        <v>0</v>
      </c>
      <c r="BL98" s="17" t="s">
        <v>1303</v>
      </c>
      <c r="BM98" s="191" t="s">
        <v>1322</v>
      </c>
    </row>
    <row r="99" spans="1:65" s="2" customFormat="1" ht="14.45" customHeight="1">
      <c r="A99" s="35"/>
      <c r="B99" s="36"/>
      <c r="C99" s="180" t="s">
        <v>198</v>
      </c>
      <c r="D99" s="180" t="s">
        <v>161</v>
      </c>
      <c r="E99" s="181" t="s">
        <v>1323</v>
      </c>
      <c r="F99" s="182" t="s">
        <v>1324</v>
      </c>
      <c r="G99" s="183" t="s">
        <v>950</v>
      </c>
      <c r="H99" s="184">
        <v>1</v>
      </c>
      <c r="I99" s="185"/>
      <c r="J99" s="186">
        <f>ROUND(I99*H99,2)</f>
        <v>0</v>
      </c>
      <c r="K99" s="182" t="s">
        <v>79</v>
      </c>
      <c r="L99" s="40"/>
      <c r="M99" s="187" t="s">
        <v>79</v>
      </c>
      <c r="N99" s="188" t="s">
        <v>51</v>
      </c>
      <c r="O99" s="65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1" t="s">
        <v>1303</v>
      </c>
      <c r="AT99" s="191" t="s">
        <v>161</v>
      </c>
      <c r="AU99" s="191" t="s">
        <v>91</v>
      </c>
      <c r="AY99" s="17" t="s">
        <v>159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7" t="s">
        <v>89</v>
      </c>
      <c r="BK99" s="192">
        <f>ROUND(I99*H99,2)</f>
        <v>0</v>
      </c>
      <c r="BL99" s="17" t="s">
        <v>1303</v>
      </c>
      <c r="BM99" s="191" t="s">
        <v>1325</v>
      </c>
    </row>
    <row r="100" spans="1:65" s="2" customFormat="1" ht="14.45" customHeight="1">
      <c r="A100" s="35"/>
      <c r="B100" s="36"/>
      <c r="C100" s="180" t="s">
        <v>204</v>
      </c>
      <c r="D100" s="180" t="s">
        <v>161</v>
      </c>
      <c r="E100" s="181" t="s">
        <v>1326</v>
      </c>
      <c r="F100" s="182" t="s">
        <v>1327</v>
      </c>
      <c r="G100" s="183" t="s">
        <v>488</v>
      </c>
      <c r="H100" s="184">
        <v>1</v>
      </c>
      <c r="I100" s="185"/>
      <c r="J100" s="186">
        <f>ROUND(I100*H100,2)</f>
        <v>0</v>
      </c>
      <c r="K100" s="182" t="s">
        <v>79</v>
      </c>
      <c r="L100" s="40"/>
      <c r="M100" s="187" t="s">
        <v>79</v>
      </c>
      <c r="N100" s="188" t="s">
        <v>51</v>
      </c>
      <c r="O100" s="65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1" t="s">
        <v>1303</v>
      </c>
      <c r="AT100" s="191" t="s">
        <v>161</v>
      </c>
      <c r="AU100" s="191" t="s">
        <v>91</v>
      </c>
      <c r="AY100" s="17" t="s">
        <v>159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7" t="s">
        <v>89</v>
      </c>
      <c r="BK100" s="192">
        <f>ROUND(I100*H100,2)</f>
        <v>0</v>
      </c>
      <c r="BL100" s="17" t="s">
        <v>1303</v>
      </c>
      <c r="BM100" s="191" t="s">
        <v>1328</v>
      </c>
    </row>
    <row r="101" spans="1:65" s="2" customFormat="1" ht="14.45" customHeight="1">
      <c r="A101" s="35"/>
      <c r="B101" s="36"/>
      <c r="C101" s="180" t="s">
        <v>189</v>
      </c>
      <c r="D101" s="180" t="s">
        <v>161</v>
      </c>
      <c r="E101" s="181" t="s">
        <v>1329</v>
      </c>
      <c r="F101" s="182" t="s">
        <v>1330</v>
      </c>
      <c r="G101" s="183" t="s">
        <v>950</v>
      </c>
      <c r="H101" s="184">
        <v>1</v>
      </c>
      <c r="I101" s="185"/>
      <c r="J101" s="186">
        <f>ROUND(I101*H101,2)</f>
        <v>0</v>
      </c>
      <c r="K101" s="182" t="s">
        <v>79</v>
      </c>
      <c r="L101" s="40"/>
      <c r="M101" s="187" t="s">
        <v>79</v>
      </c>
      <c r="N101" s="188" t="s">
        <v>51</v>
      </c>
      <c r="O101" s="65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1" t="s">
        <v>1303</v>
      </c>
      <c r="AT101" s="191" t="s">
        <v>161</v>
      </c>
      <c r="AU101" s="191" t="s">
        <v>91</v>
      </c>
      <c r="AY101" s="17" t="s">
        <v>159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7" t="s">
        <v>89</v>
      </c>
      <c r="BK101" s="192">
        <f>ROUND(I101*H101,2)</f>
        <v>0</v>
      </c>
      <c r="BL101" s="17" t="s">
        <v>1303</v>
      </c>
      <c r="BM101" s="191" t="s">
        <v>1331</v>
      </c>
    </row>
    <row r="102" spans="1:65" s="12" customFormat="1" ht="22.9" customHeight="1">
      <c r="B102" s="164"/>
      <c r="C102" s="165"/>
      <c r="D102" s="166" t="s">
        <v>80</v>
      </c>
      <c r="E102" s="178" t="s">
        <v>1332</v>
      </c>
      <c r="F102" s="178" t="s">
        <v>1333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SUM(P103:P111)</f>
        <v>0</v>
      </c>
      <c r="Q102" s="172"/>
      <c r="R102" s="173">
        <f>SUM(R103:R111)</f>
        <v>0</v>
      </c>
      <c r="S102" s="172"/>
      <c r="T102" s="174">
        <f>SUM(T103:T111)</f>
        <v>0</v>
      </c>
      <c r="AR102" s="175" t="s">
        <v>192</v>
      </c>
      <c r="AT102" s="176" t="s">
        <v>80</v>
      </c>
      <c r="AU102" s="176" t="s">
        <v>89</v>
      </c>
      <c r="AY102" s="175" t="s">
        <v>159</v>
      </c>
      <c r="BK102" s="177">
        <f>SUM(BK103:BK111)</f>
        <v>0</v>
      </c>
    </row>
    <row r="103" spans="1:65" s="2" customFormat="1" ht="14.45" customHeight="1">
      <c r="A103" s="35"/>
      <c r="B103" s="36"/>
      <c r="C103" s="180" t="s">
        <v>215</v>
      </c>
      <c r="D103" s="180" t="s">
        <v>161</v>
      </c>
      <c r="E103" s="181" t="s">
        <v>1334</v>
      </c>
      <c r="F103" s="182" t="s">
        <v>1335</v>
      </c>
      <c r="G103" s="183" t="s">
        <v>950</v>
      </c>
      <c r="H103" s="184">
        <v>1</v>
      </c>
      <c r="I103" s="185"/>
      <c r="J103" s="186">
        <f t="shared" ref="J103:J108" si="0">ROUND(I103*H103,2)</f>
        <v>0</v>
      </c>
      <c r="K103" s="182" t="s">
        <v>79</v>
      </c>
      <c r="L103" s="40"/>
      <c r="M103" s="187" t="s">
        <v>79</v>
      </c>
      <c r="N103" s="188" t="s">
        <v>51</v>
      </c>
      <c r="O103" s="65"/>
      <c r="P103" s="189">
        <f t="shared" ref="P103:P108" si="1">O103*H103</f>
        <v>0</v>
      </c>
      <c r="Q103" s="189">
        <v>0</v>
      </c>
      <c r="R103" s="189">
        <f t="shared" ref="R103:R108" si="2">Q103*H103</f>
        <v>0</v>
      </c>
      <c r="S103" s="189">
        <v>0</v>
      </c>
      <c r="T103" s="190">
        <f t="shared" ref="T103:T108" si="3"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1" t="s">
        <v>1303</v>
      </c>
      <c r="AT103" s="191" t="s">
        <v>161</v>
      </c>
      <c r="AU103" s="191" t="s">
        <v>91</v>
      </c>
      <c r="AY103" s="17" t="s">
        <v>159</v>
      </c>
      <c r="BE103" s="192">
        <f t="shared" ref="BE103:BE108" si="4">IF(N103="základní",J103,0)</f>
        <v>0</v>
      </c>
      <c r="BF103" s="192">
        <f t="shared" ref="BF103:BF108" si="5">IF(N103="snížená",J103,0)</f>
        <v>0</v>
      </c>
      <c r="BG103" s="192">
        <f t="shared" ref="BG103:BG108" si="6">IF(N103="zákl. přenesená",J103,0)</f>
        <v>0</v>
      </c>
      <c r="BH103" s="192">
        <f t="shared" ref="BH103:BH108" si="7">IF(N103="sníž. přenesená",J103,0)</f>
        <v>0</v>
      </c>
      <c r="BI103" s="192">
        <f t="shared" ref="BI103:BI108" si="8">IF(N103="nulová",J103,0)</f>
        <v>0</v>
      </c>
      <c r="BJ103" s="17" t="s">
        <v>89</v>
      </c>
      <c r="BK103" s="192">
        <f t="shared" ref="BK103:BK108" si="9">ROUND(I103*H103,2)</f>
        <v>0</v>
      </c>
      <c r="BL103" s="17" t="s">
        <v>1303</v>
      </c>
      <c r="BM103" s="191" t="s">
        <v>1336</v>
      </c>
    </row>
    <row r="104" spans="1:65" s="2" customFormat="1" ht="14.45" customHeight="1">
      <c r="A104" s="35"/>
      <c r="B104" s="36"/>
      <c r="C104" s="180" t="s">
        <v>221</v>
      </c>
      <c r="D104" s="180" t="s">
        <v>161</v>
      </c>
      <c r="E104" s="181" t="s">
        <v>1337</v>
      </c>
      <c r="F104" s="182" t="s">
        <v>1338</v>
      </c>
      <c r="G104" s="183" t="s">
        <v>950</v>
      </c>
      <c r="H104" s="184">
        <v>1</v>
      </c>
      <c r="I104" s="185"/>
      <c r="J104" s="186">
        <f t="shared" si="0"/>
        <v>0</v>
      </c>
      <c r="K104" s="182" t="s">
        <v>79</v>
      </c>
      <c r="L104" s="40"/>
      <c r="M104" s="187" t="s">
        <v>79</v>
      </c>
      <c r="N104" s="188" t="s">
        <v>51</v>
      </c>
      <c r="O104" s="65"/>
      <c r="P104" s="189">
        <f t="shared" si="1"/>
        <v>0</v>
      </c>
      <c r="Q104" s="189">
        <v>0</v>
      </c>
      <c r="R104" s="189">
        <f t="shared" si="2"/>
        <v>0</v>
      </c>
      <c r="S104" s="189">
        <v>0</v>
      </c>
      <c r="T104" s="190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1" t="s">
        <v>1303</v>
      </c>
      <c r="AT104" s="191" t="s">
        <v>161</v>
      </c>
      <c r="AU104" s="191" t="s">
        <v>91</v>
      </c>
      <c r="AY104" s="17" t="s">
        <v>159</v>
      </c>
      <c r="BE104" s="192">
        <f t="shared" si="4"/>
        <v>0</v>
      </c>
      <c r="BF104" s="192">
        <f t="shared" si="5"/>
        <v>0</v>
      </c>
      <c r="BG104" s="192">
        <f t="shared" si="6"/>
        <v>0</v>
      </c>
      <c r="BH104" s="192">
        <f t="shared" si="7"/>
        <v>0</v>
      </c>
      <c r="BI104" s="192">
        <f t="shared" si="8"/>
        <v>0</v>
      </c>
      <c r="BJ104" s="17" t="s">
        <v>89</v>
      </c>
      <c r="BK104" s="192">
        <f t="shared" si="9"/>
        <v>0</v>
      </c>
      <c r="BL104" s="17" t="s">
        <v>1303</v>
      </c>
      <c r="BM104" s="191" t="s">
        <v>1339</v>
      </c>
    </row>
    <row r="105" spans="1:65" s="2" customFormat="1" ht="14.45" customHeight="1">
      <c r="A105" s="35"/>
      <c r="B105" s="36"/>
      <c r="C105" s="180" t="s">
        <v>226</v>
      </c>
      <c r="D105" s="180" t="s">
        <v>161</v>
      </c>
      <c r="E105" s="181" t="s">
        <v>1340</v>
      </c>
      <c r="F105" s="182" t="s">
        <v>1341</v>
      </c>
      <c r="G105" s="183" t="s">
        <v>488</v>
      </c>
      <c r="H105" s="184">
        <v>2</v>
      </c>
      <c r="I105" s="185"/>
      <c r="J105" s="186">
        <f t="shared" si="0"/>
        <v>0</v>
      </c>
      <c r="K105" s="182" t="s">
        <v>79</v>
      </c>
      <c r="L105" s="40"/>
      <c r="M105" s="187" t="s">
        <v>79</v>
      </c>
      <c r="N105" s="188" t="s">
        <v>51</v>
      </c>
      <c r="O105" s="65"/>
      <c r="P105" s="189">
        <f t="shared" si="1"/>
        <v>0</v>
      </c>
      <c r="Q105" s="189">
        <v>0</v>
      </c>
      <c r="R105" s="189">
        <f t="shared" si="2"/>
        <v>0</v>
      </c>
      <c r="S105" s="189">
        <v>0</v>
      </c>
      <c r="T105" s="190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1" t="s">
        <v>1303</v>
      </c>
      <c r="AT105" s="191" t="s">
        <v>161</v>
      </c>
      <c r="AU105" s="191" t="s">
        <v>91</v>
      </c>
      <c r="AY105" s="17" t="s">
        <v>159</v>
      </c>
      <c r="BE105" s="192">
        <f t="shared" si="4"/>
        <v>0</v>
      </c>
      <c r="BF105" s="192">
        <f t="shared" si="5"/>
        <v>0</v>
      </c>
      <c r="BG105" s="192">
        <f t="shared" si="6"/>
        <v>0</v>
      </c>
      <c r="BH105" s="192">
        <f t="shared" si="7"/>
        <v>0</v>
      </c>
      <c r="BI105" s="192">
        <f t="shared" si="8"/>
        <v>0</v>
      </c>
      <c r="BJ105" s="17" t="s">
        <v>89</v>
      </c>
      <c r="BK105" s="192">
        <f t="shared" si="9"/>
        <v>0</v>
      </c>
      <c r="BL105" s="17" t="s">
        <v>1303</v>
      </c>
      <c r="BM105" s="191" t="s">
        <v>1342</v>
      </c>
    </row>
    <row r="106" spans="1:65" s="2" customFormat="1" ht="14.45" customHeight="1">
      <c r="A106" s="35"/>
      <c r="B106" s="36"/>
      <c r="C106" s="180" t="s">
        <v>231</v>
      </c>
      <c r="D106" s="180" t="s">
        <v>161</v>
      </c>
      <c r="E106" s="181" t="s">
        <v>1343</v>
      </c>
      <c r="F106" s="182" t="s">
        <v>1344</v>
      </c>
      <c r="G106" s="183" t="s">
        <v>950</v>
      </c>
      <c r="H106" s="184">
        <v>1</v>
      </c>
      <c r="I106" s="185"/>
      <c r="J106" s="186">
        <f t="shared" si="0"/>
        <v>0</v>
      </c>
      <c r="K106" s="182" t="s">
        <v>79</v>
      </c>
      <c r="L106" s="40"/>
      <c r="M106" s="187" t="s">
        <v>79</v>
      </c>
      <c r="N106" s="188" t="s">
        <v>51</v>
      </c>
      <c r="O106" s="65"/>
      <c r="P106" s="189">
        <f t="shared" si="1"/>
        <v>0</v>
      </c>
      <c r="Q106" s="189">
        <v>0</v>
      </c>
      <c r="R106" s="189">
        <f t="shared" si="2"/>
        <v>0</v>
      </c>
      <c r="S106" s="189">
        <v>0</v>
      </c>
      <c r="T106" s="190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1" t="s">
        <v>1303</v>
      </c>
      <c r="AT106" s="191" t="s">
        <v>161</v>
      </c>
      <c r="AU106" s="191" t="s">
        <v>91</v>
      </c>
      <c r="AY106" s="17" t="s">
        <v>159</v>
      </c>
      <c r="BE106" s="192">
        <f t="shared" si="4"/>
        <v>0</v>
      </c>
      <c r="BF106" s="192">
        <f t="shared" si="5"/>
        <v>0</v>
      </c>
      <c r="BG106" s="192">
        <f t="shared" si="6"/>
        <v>0</v>
      </c>
      <c r="BH106" s="192">
        <f t="shared" si="7"/>
        <v>0</v>
      </c>
      <c r="BI106" s="192">
        <f t="shared" si="8"/>
        <v>0</v>
      </c>
      <c r="BJ106" s="17" t="s">
        <v>89</v>
      </c>
      <c r="BK106" s="192">
        <f t="shared" si="9"/>
        <v>0</v>
      </c>
      <c r="BL106" s="17" t="s">
        <v>1303</v>
      </c>
      <c r="BM106" s="191" t="s">
        <v>1345</v>
      </c>
    </row>
    <row r="107" spans="1:65" s="2" customFormat="1" ht="14.45" customHeight="1">
      <c r="A107" s="35"/>
      <c r="B107" s="36"/>
      <c r="C107" s="180" t="s">
        <v>237</v>
      </c>
      <c r="D107" s="180" t="s">
        <v>161</v>
      </c>
      <c r="E107" s="181" t="s">
        <v>1346</v>
      </c>
      <c r="F107" s="182" t="s">
        <v>1347</v>
      </c>
      <c r="G107" s="183" t="s">
        <v>950</v>
      </c>
      <c r="H107" s="184">
        <v>1</v>
      </c>
      <c r="I107" s="185"/>
      <c r="J107" s="186">
        <f t="shared" si="0"/>
        <v>0</v>
      </c>
      <c r="K107" s="182" t="s">
        <v>79</v>
      </c>
      <c r="L107" s="40"/>
      <c r="M107" s="187" t="s">
        <v>79</v>
      </c>
      <c r="N107" s="188" t="s">
        <v>51</v>
      </c>
      <c r="O107" s="65"/>
      <c r="P107" s="189">
        <f t="shared" si="1"/>
        <v>0</v>
      </c>
      <c r="Q107" s="189">
        <v>0</v>
      </c>
      <c r="R107" s="189">
        <f t="shared" si="2"/>
        <v>0</v>
      </c>
      <c r="S107" s="189">
        <v>0</v>
      </c>
      <c r="T107" s="190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1" t="s">
        <v>1303</v>
      </c>
      <c r="AT107" s="191" t="s">
        <v>161</v>
      </c>
      <c r="AU107" s="191" t="s">
        <v>91</v>
      </c>
      <c r="AY107" s="17" t="s">
        <v>159</v>
      </c>
      <c r="BE107" s="192">
        <f t="shared" si="4"/>
        <v>0</v>
      </c>
      <c r="BF107" s="192">
        <f t="shared" si="5"/>
        <v>0</v>
      </c>
      <c r="BG107" s="192">
        <f t="shared" si="6"/>
        <v>0</v>
      </c>
      <c r="BH107" s="192">
        <f t="shared" si="7"/>
        <v>0</v>
      </c>
      <c r="BI107" s="192">
        <f t="shared" si="8"/>
        <v>0</v>
      </c>
      <c r="BJ107" s="17" t="s">
        <v>89</v>
      </c>
      <c r="BK107" s="192">
        <f t="shared" si="9"/>
        <v>0</v>
      </c>
      <c r="BL107" s="17" t="s">
        <v>1303</v>
      </c>
      <c r="BM107" s="191" t="s">
        <v>1348</v>
      </c>
    </row>
    <row r="108" spans="1:65" s="2" customFormat="1" ht="14.45" customHeight="1">
      <c r="A108" s="35"/>
      <c r="B108" s="36"/>
      <c r="C108" s="180" t="s">
        <v>243</v>
      </c>
      <c r="D108" s="180" t="s">
        <v>161</v>
      </c>
      <c r="E108" s="181" t="s">
        <v>1349</v>
      </c>
      <c r="F108" s="182" t="s">
        <v>1350</v>
      </c>
      <c r="G108" s="183" t="s">
        <v>986</v>
      </c>
      <c r="H108" s="184">
        <v>20</v>
      </c>
      <c r="I108" s="185"/>
      <c r="J108" s="186">
        <f t="shared" si="0"/>
        <v>0</v>
      </c>
      <c r="K108" s="182" t="s">
        <v>79</v>
      </c>
      <c r="L108" s="40"/>
      <c r="M108" s="187" t="s">
        <v>79</v>
      </c>
      <c r="N108" s="188" t="s">
        <v>51</v>
      </c>
      <c r="O108" s="65"/>
      <c r="P108" s="189">
        <f t="shared" si="1"/>
        <v>0</v>
      </c>
      <c r="Q108" s="189">
        <v>0</v>
      </c>
      <c r="R108" s="189">
        <f t="shared" si="2"/>
        <v>0</v>
      </c>
      <c r="S108" s="189">
        <v>0</v>
      </c>
      <c r="T108" s="190">
        <f t="shared" si="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1" t="s">
        <v>1303</v>
      </c>
      <c r="AT108" s="191" t="s">
        <v>161</v>
      </c>
      <c r="AU108" s="191" t="s">
        <v>91</v>
      </c>
      <c r="AY108" s="17" t="s">
        <v>159</v>
      </c>
      <c r="BE108" s="192">
        <f t="shared" si="4"/>
        <v>0</v>
      </c>
      <c r="BF108" s="192">
        <f t="shared" si="5"/>
        <v>0</v>
      </c>
      <c r="BG108" s="192">
        <f t="shared" si="6"/>
        <v>0</v>
      </c>
      <c r="BH108" s="192">
        <f t="shared" si="7"/>
        <v>0</v>
      </c>
      <c r="BI108" s="192">
        <f t="shared" si="8"/>
        <v>0</v>
      </c>
      <c r="BJ108" s="17" t="s">
        <v>89</v>
      </c>
      <c r="BK108" s="192">
        <f t="shared" si="9"/>
        <v>0</v>
      </c>
      <c r="BL108" s="17" t="s">
        <v>1303</v>
      </c>
      <c r="BM108" s="191" t="s">
        <v>1351</v>
      </c>
    </row>
    <row r="109" spans="1:65" s="13" customFormat="1" ht="11.25">
      <c r="B109" s="198"/>
      <c r="C109" s="199"/>
      <c r="D109" s="193" t="s">
        <v>171</v>
      </c>
      <c r="E109" s="200" t="s">
        <v>79</v>
      </c>
      <c r="F109" s="201" t="s">
        <v>1352</v>
      </c>
      <c r="G109" s="199"/>
      <c r="H109" s="202">
        <v>20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171</v>
      </c>
      <c r="AU109" s="208" t="s">
        <v>91</v>
      </c>
      <c r="AV109" s="13" t="s">
        <v>91</v>
      </c>
      <c r="AW109" s="13" t="s">
        <v>42</v>
      </c>
      <c r="AX109" s="13" t="s">
        <v>89</v>
      </c>
      <c r="AY109" s="208" t="s">
        <v>159</v>
      </c>
    </row>
    <row r="110" spans="1:65" s="2" customFormat="1" ht="14.45" customHeight="1">
      <c r="A110" s="35"/>
      <c r="B110" s="36"/>
      <c r="C110" s="180" t="s">
        <v>8</v>
      </c>
      <c r="D110" s="180" t="s">
        <v>161</v>
      </c>
      <c r="E110" s="181" t="s">
        <v>1353</v>
      </c>
      <c r="F110" s="182" t="s">
        <v>1354</v>
      </c>
      <c r="G110" s="183" t="s">
        <v>986</v>
      </c>
      <c r="H110" s="184">
        <v>20</v>
      </c>
      <c r="I110" s="185"/>
      <c r="J110" s="186">
        <f>ROUND(I110*H110,2)</f>
        <v>0</v>
      </c>
      <c r="K110" s="182" t="s">
        <v>79</v>
      </c>
      <c r="L110" s="40"/>
      <c r="M110" s="187" t="s">
        <v>79</v>
      </c>
      <c r="N110" s="188" t="s">
        <v>51</v>
      </c>
      <c r="O110" s="65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1" t="s">
        <v>1303</v>
      </c>
      <c r="AT110" s="191" t="s">
        <v>161</v>
      </c>
      <c r="AU110" s="191" t="s">
        <v>91</v>
      </c>
      <c r="AY110" s="17" t="s">
        <v>159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7" t="s">
        <v>89</v>
      </c>
      <c r="BK110" s="192">
        <f>ROUND(I110*H110,2)</f>
        <v>0</v>
      </c>
      <c r="BL110" s="17" t="s">
        <v>1303</v>
      </c>
      <c r="BM110" s="191" t="s">
        <v>1355</v>
      </c>
    </row>
    <row r="111" spans="1:65" s="13" customFormat="1" ht="11.25">
      <c r="B111" s="198"/>
      <c r="C111" s="199"/>
      <c r="D111" s="193" t="s">
        <v>171</v>
      </c>
      <c r="E111" s="200" t="s">
        <v>79</v>
      </c>
      <c r="F111" s="201" t="s">
        <v>1352</v>
      </c>
      <c r="G111" s="199"/>
      <c r="H111" s="202">
        <v>20</v>
      </c>
      <c r="I111" s="203"/>
      <c r="J111" s="199"/>
      <c r="K111" s="199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171</v>
      </c>
      <c r="AU111" s="208" t="s">
        <v>91</v>
      </c>
      <c r="AV111" s="13" t="s">
        <v>91</v>
      </c>
      <c r="AW111" s="13" t="s">
        <v>42</v>
      </c>
      <c r="AX111" s="13" t="s">
        <v>89</v>
      </c>
      <c r="AY111" s="208" t="s">
        <v>159</v>
      </c>
    </row>
    <row r="112" spans="1:65" s="12" customFormat="1" ht="22.9" customHeight="1">
      <c r="B112" s="164"/>
      <c r="C112" s="165"/>
      <c r="D112" s="166" t="s">
        <v>80</v>
      </c>
      <c r="E112" s="178" t="s">
        <v>1356</v>
      </c>
      <c r="F112" s="178" t="s">
        <v>1357</v>
      </c>
      <c r="G112" s="165"/>
      <c r="H112" s="165"/>
      <c r="I112" s="168"/>
      <c r="J112" s="179">
        <f>BK112</f>
        <v>0</v>
      </c>
      <c r="K112" s="165"/>
      <c r="L112" s="170"/>
      <c r="M112" s="171"/>
      <c r="N112" s="172"/>
      <c r="O112" s="172"/>
      <c r="P112" s="173">
        <f>P113</f>
        <v>0</v>
      </c>
      <c r="Q112" s="172"/>
      <c r="R112" s="173">
        <f>R113</f>
        <v>0</v>
      </c>
      <c r="S112" s="172"/>
      <c r="T112" s="174">
        <f>T113</f>
        <v>0</v>
      </c>
      <c r="AR112" s="175" t="s">
        <v>192</v>
      </c>
      <c r="AT112" s="176" t="s">
        <v>80</v>
      </c>
      <c r="AU112" s="176" t="s">
        <v>89</v>
      </c>
      <c r="AY112" s="175" t="s">
        <v>159</v>
      </c>
      <c r="BK112" s="177">
        <f>BK113</f>
        <v>0</v>
      </c>
    </row>
    <row r="113" spans="1:65" s="2" customFormat="1" ht="14.45" customHeight="1">
      <c r="A113" s="35"/>
      <c r="B113" s="36"/>
      <c r="C113" s="180" t="s">
        <v>254</v>
      </c>
      <c r="D113" s="180" t="s">
        <v>161</v>
      </c>
      <c r="E113" s="181" t="s">
        <v>1358</v>
      </c>
      <c r="F113" s="182" t="s">
        <v>1357</v>
      </c>
      <c r="G113" s="183" t="s">
        <v>950</v>
      </c>
      <c r="H113" s="184">
        <v>1</v>
      </c>
      <c r="I113" s="185"/>
      <c r="J113" s="186">
        <f>ROUND(I113*H113,2)</f>
        <v>0</v>
      </c>
      <c r="K113" s="182" t="s">
        <v>164</v>
      </c>
      <c r="L113" s="40"/>
      <c r="M113" s="244" t="s">
        <v>79</v>
      </c>
      <c r="N113" s="245" t="s">
        <v>51</v>
      </c>
      <c r="O113" s="242"/>
      <c r="P113" s="246">
        <f>O113*H113</f>
        <v>0</v>
      </c>
      <c r="Q113" s="246">
        <v>0</v>
      </c>
      <c r="R113" s="246">
        <f>Q113*H113</f>
        <v>0</v>
      </c>
      <c r="S113" s="246">
        <v>0</v>
      </c>
      <c r="T113" s="247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1" t="s">
        <v>1303</v>
      </c>
      <c r="AT113" s="191" t="s">
        <v>161</v>
      </c>
      <c r="AU113" s="191" t="s">
        <v>91</v>
      </c>
      <c r="AY113" s="17" t="s">
        <v>159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7" t="s">
        <v>89</v>
      </c>
      <c r="BK113" s="192">
        <f>ROUND(I113*H113,2)</f>
        <v>0</v>
      </c>
      <c r="BL113" s="17" t="s">
        <v>1303</v>
      </c>
      <c r="BM113" s="191" t="s">
        <v>1359</v>
      </c>
    </row>
    <row r="114" spans="1:65" s="2" customFormat="1" ht="6.95" customHeight="1">
      <c r="A114" s="35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0"/>
      <c r="M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</sheetData>
  <sheetProtection algorithmName="SHA-512" hashValue="HCu5ZbloYyN/9H7206N1MZgv1yU5aqWLsbcwD3V9I8rDDT2+vfoKma+TJGlh9M+fKYBQWQ+FlAQf4CVgUEP9Xw==" saltValue="gL3uWlZXkMjxrvevA0Pk1Zz0B6o+6VAgioih060WBDVMQWXxDH25MM49GRcYRO6cJrUEEs9RMoamRbRGd1qqkw==" spinCount="100000" sheet="1" objects="1" scenarios="1" formatColumns="0" formatRows="0" autoFilter="0"/>
  <autoFilter ref="C84:K113" xr:uid="{00000000-0009-0000-0000-000008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 01, 02 - Vozovky a cho...</vt:lpstr>
      <vt:lpstr>SO 03 - Dopravní značení</vt:lpstr>
      <vt:lpstr>SO 04 - Veřejné osvětlení</vt:lpstr>
      <vt:lpstr>SO 06 - Přeložky a ochran...</vt:lpstr>
      <vt:lpstr>A.5.2 - Dopravně inženýrs...</vt:lpstr>
      <vt:lpstr>A.5.2.1 - Oprava objízdný...</vt:lpstr>
      <vt:lpstr>G.1 - Dendrologický průzk...</vt:lpstr>
      <vt:lpstr>VON - Vedlejší a ostatní ...</vt:lpstr>
      <vt:lpstr>Seznam figur</vt:lpstr>
      <vt:lpstr>'A.5.2 - Dopravně inženýrs...'!Názvy_tisku</vt:lpstr>
      <vt:lpstr>'A.5.2.1 - Oprava objízdný...'!Názvy_tisku</vt:lpstr>
      <vt:lpstr>'G.1 - Dendrologický průzk...'!Názvy_tisku</vt:lpstr>
      <vt:lpstr>'Rekapitulace stavby'!Názvy_tisku</vt:lpstr>
      <vt:lpstr>'Seznam figur'!Názvy_tisku</vt:lpstr>
      <vt:lpstr>'SO 01, 02 - Vozovky a cho...'!Názvy_tisku</vt:lpstr>
      <vt:lpstr>'SO 03 - Dopravní značení'!Názvy_tisku</vt:lpstr>
      <vt:lpstr>'SO 04 - Veřejné osvětlení'!Názvy_tisku</vt:lpstr>
      <vt:lpstr>'SO 06 - Přeložky a ochran...'!Názvy_tisku</vt:lpstr>
      <vt:lpstr>'VON - Vedlejší a ostatní ...'!Názvy_tisku</vt:lpstr>
      <vt:lpstr>'A.5.2 - Dopravně inženýrs...'!Oblast_tisku</vt:lpstr>
      <vt:lpstr>'A.5.2.1 - Oprava objízdný...'!Oblast_tisku</vt:lpstr>
      <vt:lpstr>'G.1 - Dendrologický průzk...'!Oblast_tisku</vt:lpstr>
      <vt:lpstr>'Rekapitulace stavby'!Oblast_tisku</vt:lpstr>
      <vt:lpstr>'Seznam figur'!Oblast_tisku</vt:lpstr>
      <vt:lpstr>'SO 01, 02 - Vozovky a cho...'!Oblast_tisku</vt:lpstr>
      <vt:lpstr>'SO 03 - Dopravní značení'!Oblast_tisku</vt:lpstr>
      <vt:lpstr>'SO 04 - Veřejné osvětlení'!Oblast_tisku</vt:lpstr>
      <vt:lpstr>'SO 06 - Přeložky a ochran...'!Oblast_tisku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Vlach Martin Ing.</dc:creator>
  <cp:lastModifiedBy>Vlach Martin Ing.</cp:lastModifiedBy>
  <dcterms:created xsi:type="dcterms:W3CDTF">2020-12-10T11:46:10Z</dcterms:created>
  <dcterms:modified xsi:type="dcterms:W3CDTF">2020-12-10T11:50:05Z</dcterms:modified>
</cp:coreProperties>
</file>